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pivotTables/pivotTable3.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GI\Desktop\"/>
    </mc:Choice>
  </mc:AlternateContent>
  <bookViews>
    <workbookView xWindow="0" yWindow="0" windowWidth="28800" windowHeight="12330" tabRatio="788" activeTab="8"/>
  </bookViews>
  <sheets>
    <sheet name="PORTADA" sheetId="1" r:id="rId1"/>
    <sheet name="ESCALA DE EVALUACION" sheetId="2" r:id="rId2"/>
    <sheet name="LEVANTAMIENTO DE INFO." sheetId="11" r:id="rId3"/>
    <sheet name="AREAS INVOLUCRADAS" sheetId="4" r:id="rId4"/>
    <sheet name="ADMINISTRATIVAS" sheetId="5" r:id="rId5"/>
    <sheet name="TECNICAS" sheetId="6" r:id="rId6"/>
    <sheet name="PHVA" sheetId="10" r:id="rId7"/>
    <sheet name="MADUREZ" sheetId="8" r:id="rId8"/>
    <sheet name="CIBER" sheetId="9" r:id="rId9"/>
  </sheets>
  <definedNames>
    <definedName name="_xlnm._FilterDatabase" localSheetId="8" hidden="1">CIBER!$A$7:$H$196</definedName>
  </definedNames>
  <calcPr calcId="162913"/>
  <pivotCaches>
    <pivotCache cacheId="0" r:id="rId10"/>
    <pivotCache cacheId="1" r:id="rId11"/>
    <pivotCache cacheId="2"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6" i="1" l="1"/>
  <c r="B93" i="1"/>
  <c r="B94" i="1"/>
  <c r="B95" i="1"/>
  <c r="B92" i="1"/>
  <c r="B97" i="1" l="1"/>
  <c r="F28" i="8" l="1"/>
  <c r="K20" i="5"/>
  <c r="K24" i="10" l="1"/>
  <c r="I24" i="10" l="1"/>
  <c r="I21" i="10"/>
  <c r="I17" i="10"/>
  <c r="F24" i="10"/>
  <c r="K37" i="6" l="1"/>
  <c r="C5" i="11" l="1"/>
  <c r="M69" i="11"/>
  <c r="K21" i="10" l="1"/>
  <c r="K20" i="10"/>
  <c r="K18" i="10"/>
  <c r="K17" i="10"/>
  <c r="L36" i="10"/>
  <c r="E24" i="10"/>
  <c r="D24" i="10"/>
  <c r="F21" i="10"/>
  <c r="E21" i="10"/>
  <c r="D21" i="10"/>
  <c r="E20" i="10"/>
  <c r="D20" i="10"/>
  <c r="L21" i="10"/>
  <c r="L20" i="10"/>
  <c r="L18" i="10"/>
  <c r="L17" i="10"/>
  <c r="F17" i="10"/>
  <c r="E17" i="10"/>
  <c r="C10" i="10"/>
  <c r="F26" i="8" l="1"/>
  <c r="F24" i="8" l="1"/>
  <c r="F10" i="8"/>
  <c r="K37" i="10" l="1"/>
  <c r="L37" i="10" s="1"/>
  <c r="K34" i="10"/>
  <c r="L34" i="10" s="1"/>
  <c r="K25" i="10"/>
  <c r="L25" i="10" s="1"/>
  <c r="K14" i="5" l="1"/>
  <c r="K13" i="5"/>
  <c r="K55" i="5" l="1"/>
  <c r="C5" i="9" l="1"/>
  <c r="B30" i="1" l="1"/>
  <c r="B29" i="1"/>
  <c r="B20" i="1"/>
  <c r="B19" i="1"/>
  <c r="B18" i="1"/>
  <c r="B17" i="1"/>
  <c r="C5" i="8"/>
  <c r="C5" i="6"/>
  <c r="C4" i="5"/>
  <c r="B5" i="4"/>
  <c r="E41" i="1" l="1"/>
  <c r="G180" i="9" l="1"/>
  <c r="G181" i="9"/>
  <c r="G182" i="9"/>
  <c r="G183" i="9"/>
  <c r="G184" i="9"/>
  <c r="G185" i="9"/>
  <c r="G186" i="9"/>
  <c r="G188" i="9"/>
  <c r="G189" i="9"/>
  <c r="G190" i="9"/>
  <c r="G191" i="9"/>
  <c r="G192" i="9"/>
  <c r="G193" i="9"/>
  <c r="G194" i="9"/>
  <c r="G195" i="9"/>
  <c r="G196" i="9"/>
  <c r="G179" i="9"/>
  <c r="G178"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70" i="9"/>
  <c r="G69"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22" i="9"/>
  <c r="G21" i="9"/>
  <c r="F73" i="8"/>
  <c r="F65" i="8"/>
  <c r="F64" i="8"/>
  <c r="F63" i="8"/>
  <c r="F62" i="8"/>
  <c r="F61" i="8"/>
  <c r="F59" i="8"/>
  <c r="F58" i="8"/>
  <c r="F57" i="8"/>
  <c r="F56" i="8"/>
  <c r="F55" i="8"/>
  <c r="F53" i="8"/>
  <c r="F52" i="8"/>
  <c r="F51" i="8"/>
  <c r="F50" i="8"/>
  <c r="F49" i="8"/>
  <c r="F48" i="8"/>
  <c r="F47" i="8"/>
  <c r="F38" i="8"/>
  <c r="F37" i="8"/>
  <c r="F23" i="8"/>
  <c r="F19" i="8"/>
  <c r="F18" i="8"/>
  <c r="F17" i="8"/>
  <c r="F14" i="8"/>
  <c r="F13" i="8"/>
  <c r="F12" i="8"/>
  <c r="F11" i="8"/>
  <c r="F15" i="8"/>
  <c r="D40" i="1"/>
  <c r="D39" i="1"/>
  <c r="D37" i="1" l="1"/>
  <c r="K63" i="6" l="1"/>
  <c r="F30" i="8" s="1"/>
  <c r="P30" i="8" s="1"/>
  <c r="K24" i="6"/>
  <c r="F67" i="8" s="1"/>
  <c r="P67" i="8" s="1"/>
  <c r="P73" i="8"/>
  <c r="P74" i="8" s="1"/>
  <c r="O72" i="8"/>
  <c r="O74" i="8" s="1"/>
  <c r="M72" i="8"/>
  <c r="K72" i="8"/>
  <c r="I72" i="8"/>
  <c r="G72" i="8"/>
  <c r="N65" i="8"/>
  <c r="P65" i="8"/>
  <c r="P64" i="8"/>
  <c r="P63" i="8"/>
  <c r="P62" i="8"/>
  <c r="N61" i="8"/>
  <c r="P61" i="8"/>
  <c r="P59" i="8"/>
  <c r="P58" i="8"/>
  <c r="P57" i="8"/>
  <c r="P56" i="8"/>
  <c r="P55" i="8"/>
  <c r="O54" i="8"/>
  <c r="M54" i="8"/>
  <c r="K54" i="8"/>
  <c r="I54" i="8"/>
  <c r="G54" i="8"/>
  <c r="P53" i="8"/>
  <c r="P52" i="8"/>
  <c r="P51" i="8"/>
  <c r="P50" i="8"/>
  <c r="N49" i="8"/>
  <c r="L49" i="8"/>
  <c r="P49" i="8"/>
  <c r="N48" i="8"/>
  <c r="L48" i="8"/>
  <c r="P48" i="8"/>
  <c r="L47" i="8"/>
  <c r="P47" i="8"/>
  <c r="L38" i="8"/>
  <c r="P38" i="8"/>
  <c r="L37" i="8"/>
  <c r="P37" i="8"/>
  <c r="O32" i="8"/>
  <c r="M32" i="8"/>
  <c r="K32" i="8"/>
  <c r="I32" i="8"/>
  <c r="G32" i="8"/>
  <c r="J26" i="8"/>
  <c r="P26" i="8"/>
  <c r="N24" i="8"/>
  <c r="L24" i="8"/>
  <c r="J24" i="8"/>
  <c r="N23" i="8"/>
  <c r="P22" i="8"/>
  <c r="N22" i="8"/>
  <c r="L22" i="8"/>
  <c r="J22" i="8"/>
  <c r="P21" i="8"/>
  <c r="P32" i="8" s="1"/>
  <c r="N21" i="8"/>
  <c r="L21" i="8"/>
  <c r="J21" i="8"/>
  <c r="O20" i="8"/>
  <c r="M20" i="8"/>
  <c r="K20" i="8"/>
  <c r="I20" i="8"/>
  <c r="G20" i="8"/>
  <c r="N19" i="8"/>
  <c r="P18" i="8"/>
  <c r="N17" i="8"/>
  <c r="P16" i="8"/>
  <c r="N16" i="8"/>
  <c r="L16" i="8"/>
  <c r="J16" i="8"/>
  <c r="H16" i="8"/>
  <c r="L15" i="8"/>
  <c r="J14" i="8"/>
  <c r="H14" i="8"/>
  <c r="N14" i="8"/>
  <c r="L13" i="8"/>
  <c r="H12" i="8"/>
  <c r="N12" i="8"/>
  <c r="L11" i="8"/>
  <c r="J10" i="8"/>
  <c r="N10" i="8"/>
  <c r="K108" i="6"/>
  <c r="K107" i="6" s="1"/>
  <c r="E28" i="1" s="1"/>
  <c r="G28" i="1" s="1"/>
  <c r="K104" i="6"/>
  <c r="F46" i="8" s="1"/>
  <c r="P46" i="8" s="1"/>
  <c r="K94" i="6"/>
  <c r="F45" i="8" s="1"/>
  <c r="P45" i="8" s="1"/>
  <c r="K90" i="6"/>
  <c r="F44" i="8" s="1"/>
  <c r="L44" i="8" s="1"/>
  <c r="K83" i="6"/>
  <c r="F43" i="8" s="1"/>
  <c r="L43" i="8" s="1"/>
  <c r="K79" i="6"/>
  <c r="F42" i="8" s="1"/>
  <c r="L42" i="8" s="1"/>
  <c r="K75" i="6"/>
  <c r="F70" i="8" s="1"/>
  <c r="P70" i="8" s="1"/>
  <c r="K72" i="6"/>
  <c r="F31" i="8" s="1"/>
  <c r="N31" i="8" s="1"/>
  <c r="K70" i="6"/>
  <c r="F41" i="8" s="1"/>
  <c r="P41" i="8" s="1"/>
  <c r="K65" i="6"/>
  <c r="F69" i="8" s="1"/>
  <c r="N69" i="8" s="1"/>
  <c r="K61" i="6"/>
  <c r="F29" i="8" s="1"/>
  <c r="P29" i="8" s="1"/>
  <c r="K56" i="6"/>
  <c r="F40" i="8" s="1"/>
  <c r="P40" i="8" s="1"/>
  <c r="K44" i="6"/>
  <c r="F39" i="8" s="1"/>
  <c r="L39" i="8" s="1"/>
  <c r="K32" i="6"/>
  <c r="K22" i="6"/>
  <c r="K15" i="6"/>
  <c r="F66" i="8" s="1"/>
  <c r="P66" i="8" s="1"/>
  <c r="K12" i="6"/>
  <c r="F36" i="8" s="1"/>
  <c r="P36" i="8" s="1"/>
  <c r="K70" i="5"/>
  <c r="E27" i="1" s="1"/>
  <c r="G27" i="1" s="1"/>
  <c r="K65" i="5"/>
  <c r="F60" i="8" s="1"/>
  <c r="P60" i="8" s="1"/>
  <c r="K59" i="5"/>
  <c r="K51" i="5"/>
  <c r="K45" i="5"/>
  <c r="K41" i="5"/>
  <c r="K36" i="5"/>
  <c r="F25" i="8" s="1"/>
  <c r="P25" i="8" s="1"/>
  <c r="K32" i="5"/>
  <c r="F35" i="8" s="1"/>
  <c r="P35" i="8" s="1"/>
  <c r="K28" i="5"/>
  <c r="F34" i="8" s="1"/>
  <c r="P34" i="8" s="1"/>
  <c r="K25" i="5"/>
  <c r="F33" i="8" s="1"/>
  <c r="P33" i="8" s="1"/>
  <c r="J28" i="8"/>
  <c r="F27" i="8"/>
  <c r="N27" i="8" s="1"/>
  <c r="K9" i="5"/>
  <c r="E17" i="1" s="1"/>
  <c r="G17" i="1" s="1"/>
  <c r="F31" i="1"/>
  <c r="P72" i="8" l="1"/>
  <c r="L45" i="8"/>
  <c r="N45" i="8"/>
  <c r="K89" i="6"/>
  <c r="E26" i="1" s="1"/>
  <c r="G26" i="1" s="1"/>
  <c r="P44" i="8"/>
  <c r="P42" i="8"/>
  <c r="L41" i="8"/>
  <c r="P69" i="8"/>
  <c r="J29" i="8"/>
  <c r="L40" i="8"/>
  <c r="K31" i="6"/>
  <c r="E22" i="1" s="1"/>
  <c r="G22" i="1" s="1"/>
  <c r="F68" i="8"/>
  <c r="P68" i="8" s="1"/>
  <c r="J30" i="8"/>
  <c r="P39" i="8"/>
  <c r="F71" i="8"/>
  <c r="P71" i="8" s="1"/>
  <c r="G187" i="9"/>
  <c r="P54" i="8"/>
  <c r="L36" i="8"/>
  <c r="N28" i="8"/>
  <c r="L18" i="8"/>
  <c r="J18" i="8"/>
  <c r="L53" i="8"/>
  <c r="N57" i="8"/>
  <c r="K50" i="5"/>
  <c r="E29" i="1" s="1"/>
  <c r="G29" i="1" s="1"/>
  <c r="L10" i="8"/>
  <c r="L14" i="8"/>
  <c r="H19" i="8"/>
  <c r="J25" i="8"/>
  <c r="L29" i="8"/>
  <c r="L46" i="8"/>
  <c r="N47" i="8"/>
  <c r="N53" i="8"/>
  <c r="N56" i="8"/>
  <c r="N60" i="8"/>
  <c r="N64" i="8"/>
  <c r="P19" i="8"/>
  <c r="N29" i="8"/>
  <c r="N46" i="8"/>
  <c r="H10" i="8"/>
  <c r="K78" i="6"/>
  <c r="E25" i="1" s="1"/>
  <c r="G25" i="1" s="1"/>
  <c r="K55" i="6"/>
  <c r="E24" i="1" s="1"/>
  <c r="G24" i="1" s="1"/>
  <c r="K36" i="6"/>
  <c r="E23" i="1" s="1"/>
  <c r="G23" i="1" s="1"/>
  <c r="K11" i="6"/>
  <c r="E21" i="1" s="1"/>
  <c r="G21" i="1" s="1"/>
  <c r="L12" i="8"/>
  <c r="P17" i="8"/>
  <c r="N25" i="8"/>
  <c r="F54" i="8"/>
  <c r="L50" i="8"/>
  <c r="N51" i="8"/>
  <c r="P12" i="8"/>
  <c r="L28" i="8"/>
  <c r="L33" i="8"/>
  <c r="L35" i="8"/>
  <c r="N50" i="8"/>
  <c r="L52" i="8"/>
  <c r="P10" i="8"/>
  <c r="J12" i="8"/>
  <c r="P14" i="8"/>
  <c r="H17" i="8"/>
  <c r="L25" i="8"/>
  <c r="L34" i="8"/>
  <c r="L51" i="8"/>
  <c r="N52" i="8"/>
  <c r="K35" i="5"/>
  <c r="E20" i="1" s="1"/>
  <c r="G20" i="1" s="1"/>
  <c r="K58" i="5"/>
  <c r="E30" i="1" s="1"/>
  <c r="G30" i="1" s="1"/>
  <c r="K24" i="5"/>
  <c r="E19" i="1" s="1"/>
  <c r="G19" i="1" s="1"/>
  <c r="E18" i="1"/>
  <c r="G18" i="1" s="1"/>
  <c r="F20" i="8"/>
  <c r="P24" i="8"/>
  <c r="L26" i="8"/>
  <c r="J27" i="8"/>
  <c r="L30" i="8"/>
  <c r="F32" i="8"/>
  <c r="N33" i="8"/>
  <c r="N36" i="8"/>
  <c r="N38" i="8"/>
  <c r="N40" i="8"/>
  <c r="N59" i="8"/>
  <c r="N63" i="8"/>
  <c r="N67" i="8"/>
  <c r="H11" i="8"/>
  <c r="P11" i="8"/>
  <c r="H13" i="8"/>
  <c r="P13" i="8"/>
  <c r="H15" i="8"/>
  <c r="P15" i="8"/>
  <c r="J17" i="8"/>
  <c r="N18" i="8"/>
  <c r="J19" i="8"/>
  <c r="J23" i="8"/>
  <c r="P28" i="8"/>
  <c r="J31" i="8"/>
  <c r="N34" i="8"/>
  <c r="N35" i="8"/>
  <c r="N37" i="8"/>
  <c r="N39" i="8"/>
  <c r="N41" i="8"/>
  <c r="N42" i="8"/>
  <c r="N43" i="8"/>
  <c r="N44" i="8"/>
  <c r="N55" i="8"/>
  <c r="J11" i="8"/>
  <c r="J13" i="8"/>
  <c r="J15" i="8"/>
  <c r="L17" i="8"/>
  <c r="H18" i="8"/>
  <c r="L19" i="8"/>
  <c r="L23" i="8"/>
  <c r="N26" i="8"/>
  <c r="L27" i="8"/>
  <c r="N30" i="8"/>
  <c r="L31" i="8"/>
  <c r="P43" i="8"/>
  <c r="N58" i="8"/>
  <c r="N62" i="8"/>
  <c r="N66" i="8"/>
  <c r="N70" i="8"/>
  <c r="N11" i="8"/>
  <c r="N13" i="8"/>
  <c r="N15" i="8"/>
  <c r="P23" i="8"/>
  <c r="P27" i="8"/>
  <c r="P31" i="8"/>
  <c r="N32" i="8" l="1"/>
  <c r="L32" i="8"/>
  <c r="J32" i="8"/>
  <c r="N68" i="8"/>
  <c r="N71" i="8"/>
  <c r="E54" i="1"/>
  <c r="D54" i="1" s="1"/>
  <c r="L20" i="8"/>
  <c r="F72" i="8"/>
  <c r="F74" i="8" s="1"/>
  <c r="N20" i="8"/>
  <c r="J20" i="8"/>
  <c r="P20" i="8"/>
  <c r="S10" i="8" s="1"/>
  <c r="H20" i="8"/>
  <c r="S14" i="8" s="1"/>
  <c r="L54" i="8"/>
  <c r="N54" i="8"/>
  <c r="E31" i="1"/>
  <c r="K27" i="10" s="1"/>
  <c r="K30" i="10" s="1"/>
  <c r="L30" i="10" s="1"/>
  <c r="S11" i="8" l="1"/>
  <c r="S12" i="8"/>
  <c r="N72" i="8"/>
  <c r="S13" i="8"/>
  <c r="E60" i="1"/>
  <c r="E62" i="1"/>
  <c r="E56" i="1"/>
  <c r="D56" i="1" s="1"/>
  <c r="E58" i="1"/>
  <c r="G31" i="1"/>
  <c r="D38" i="1"/>
  <c r="S16" i="8" l="1"/>
  <c r="D41" i="1"/>
  <c r="D58" i="1"/>
  <c r="D60" i="1" l="1"/>
  <c r="D62" i="1"/>
</calcChain>
</file>

<file path=xl/comments1.xml><?xml version="1.0" encoding="utf-8"?>
<comments xmlns="http://schemas.openxmlformats.org/spreadsheetml/2006/main">
  <authors>
    <author/>
  </authors>
  <commentList>
    <comment ref="A10" authorId="0" shapeId="0">
      <text>
        <r>
          <rPr>
            <sz val="11"/>
            <color theme="1"/>
            <rFont val="Calibri"/>
            <family val="2"/>
            <scheme val="minor"/>
          </rPr>
          <t>======
ID#AAAAhjzFMgs
Julio Cesar Mancipe Caicedo    (2022-10-05 17:00:52)
El tipo de entidad.</t>
        </r>
      </text>
    </comment>
    <comment ref="A11" authorId="0" shapeId="0">
      <text>
        <r>
          <rPr>
            <sz val="11"/>
            <color theme="1"/>
            <rFont val="Calibri"/>
            <family val="2"/>
            <scheme val="minor"/>
          </rPr>
          <t>======
ID#AAAAhjzFMg8
Julio Cesar Mancipe Caicedo    (2022-10-05 17:00:52)
Mision de la entidad</t>
        </r>
      </text>
    </comment>
    <comment ref="A12" authorId="0" shapeId="0">
      <text>
        <r>
          <rPr>
            <sz val="11"/>
            <color theme="1"/>
            <rFont val="Calibri"/>
            <family val="2"/>
            <scheme val="minor"/>
          </rPr>
          <t>======
ID#AAAAhjzFMg0
Julio Cesar Mancipe Caicedo    (2022-10-05 17:00:52)
resumen de la organización (mision, vision, objetivos estrategicos</t>
        </r>
      </text>
    </comment>
    <comment ref="A18" authorId="0" shapeId="0">
      <text>
        <r>
          <rPr>
            <sz val="11"/>
            <color theme="1"/>
            <rFont val="Calibri"/>
            <family val="2"/>
            <scheme val="minor"/>
          </rPr>
          <t>======
ID#AAAAhjzFMg4
Elizabeth Sanabria    (2022-10-05 17:00:52)
Los niveles de madurez son Inicial, Gestionado, Definido, Egestionado cuantitativamente, Optimizado, ver mayor detalle en el capitulo II del modelo de seguirdad y privacidad de MinTic</t>
        </r>
      </text>
    </comment>
    <comment ref="A19" authorId="0" shapeId="0">
      <text>
        <r>
          <rPr>
            <sz val="11"/>
            <color theme="1"/>
            <rFont val="Calibri"/>
            <family val="2"/>
            <scheme val="minor"/>
          </rPr>
          <t>======
ID#AAAAhjzFMgw
Elizabeth Sanabria    (2022-10-05 17:00:52)
Los componentes del ciclo son Planificación, Implementación, Gestión y Mejora Continua</t>
        </r>
      </text>
    </comment>
    <comment ref="N53" authorId="0" shapeId="0">
      <text>
        <r>
          <rPr>
            <sz val="11"/>
            <color theme="1"/>
            <rFont val="Calibri"/>
            <family val="2"/>
            <scheme val="minor"/>
          </rPr>
          <t>======
ID#AAAAhjzFMgo
Digiware    (2022-10-05 17:00:52)
en nombre del documento coloque un nombre que identifique de que se trata por ejemplo "Política de borrado de información"</t>
        </r>
      </text>
    </comment>
  </commentList>
</comments>
</file>

<file path=xl/comments2.xml><?xml version="1.0" encoding="utf-8"?>
<comments xmlns="http://schemas.openxmlformats.org/spreadsheetml/2006/main">
  <authors>
    <author>Elizabeth Sanabria</author>
  </authors>
  <commentList>
    <comment ref="C7"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7" authorId="0" shapeId="0">
      <text>
        <r>
          <rPr>
            <b/>
            <sz val="9"/>
            <color indexed="81"/>
            <rFont val="Tahoma"/>
            <family val="2"/>
          </rPr>
          <t>Elizabeth Sanabria:</t>
        </r>
        <r>
          <rPr>
            <sz val="9"/>
            <color indexed="81"/>
            <rFont val="Tahoma"/>
            <family val="2"/>
          </rPr>
          <t xml:space="preserve">
1) Especificaciones Técnicas, Objetivo</t>
        </r>
      </text>
    </comment>
    <comment ref="I7"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7"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A9" authorId="0" shapeId="0">
      <text>
        <r>
          <rPr>
            <b/>
            <sz val="9"/>
            <color indexed="81"/>
            <rFont val="Tahoma"/>
            <family val="2"/>
          </rPr>
          <t>Elizabeth Sanabria:</t>
        </r>
        <r>
          <rPr>
            <sz val="9"/>
            <color indexed="81"/>
            <rFont val="Tahoma"/>
            <family val="2"/>
          </rPr>
          <t xml:space="preserve">
Administrativas 1
</t>
        </r>
      </text>
    </comment>
  </commentList>
</comments>
</file>

<file path=xl/comments3.xml><?xml version="1.0" encoding="utf-8"?>
<comments xmlns="http://schemas.openxmlformats.org/spreadsheetml/2006/main">
  <authors>
    <author>Elizabeth Sanabria</author>
  </authors>
  <commentList>
    <comment ref="C9"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9" authorId="0" shapeId="0">
      <text>
        <r>
          <rPr>
            <b/>
            <sz val="9"/>
            <color indexed="81"/>
            <rFont val="Tahoma"/>
            <family val="2"/>
          </rPr>
          <t>Elizabeth Sanabria:</t>
        </r>
        <r>
          <rPr>
            <sz val="9"/>
            <color indexed="81"/>
            <rFont val="Tahoma"/>
            <family val="2"/>
          </rPr>
          <t xml:space="preserve">
1) Especificaciones Técnicas, Objetivo</t>
        </r>
      </text>
    </comment>
    <comment ref="I9"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9"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 ref="A11" authorId="0" shapeId="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authors>
    <author>Elizabeth Sanabria</author>
  </authors>
  <commentList>
    <comment ref="D15" authorId="0" shapeId="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5" authorId="0" shapeId="0">
      <text>
        <r>
          <rPr>
            <b/>
            <sz val="9"/>
            <color indexed="81"/>
            <rFont val="Tahoma"/>
            <family val="2"/>
          </rPr>
          <t>Elizabeth Sanabria:</t>
        </r>
      </text>
    </comment>
    <comment ref="K15"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authors>
    <author>Elizabeth Sanabria</author>
  </authors>
  <commentList>
    <comment ref="H9" authorId="0" shapeId="0">
      <text>
        <r>
          <rPr>
            <b/>
            <sz val="9"/>
            <color indexed="81"/>
            <rFont val="Tahoma"/>
            <family val="2"/>
          </rPr>
          <t>Elizabeth Sanabria:</t>
        </r>
        <r>
          <rPr>
            <sz val="9"/>
            <color indexed="81"/>
            <rFont val="Tahoma"/>
            <family val="2"/>
          </rPr>
          <t xml:space="preserve">
MENOR
CUMPLE
MAYOR
</t>
        </r>
      </text>
    </comment>
    <comment ref="J9" authorId="0" shapeId="0">
      <text>
        <r>
          <rPr>
            <b/>
            <sz val="9"/>
            <color indexed="81"/>
            <rFont val="Tahoma"/>
            <family val="2"/>
          </rPr>
          <t>Elizabeth Sanabria:</t>
        </r>
        <r>
          <rPr>
            <sz val="9"/>
            <color indexed="81"/>
            <rFont val="Tahoma"/>
            <family val="2"/>
          </rPr>
          <t xml:space="preserve">
MENOR
CUMPLE
MAYOR
</t>
        </r>
      </text>
    </comment>
    <comment ref="L9" authorId="0" shapeId="0">
      <text>
        <r>
          <rPr>
            <b/>
            <sz val="9"/>
            <color indexed="81"/>
            <rFont val="Tahoma"/>
            <family val="2"/>
          </rPr>
          <t>Elizabeth Sanabria:</t>
        </r>
        <r>
          <rPr>
            <sz val="9"/>
            <color indexed="81"/>
            <rFont val="Tahoma"/>
            <family val="2"/>
          </rPr>
          <t xml:space="preserve">
MENOR
CUMPLE
MAYOR
</t>
        </r>
      </text>
    </comment>
    <comment ref="N9" authorId="0" shapeId="0">
      <text>
        <r>
          <rPr>
            <b/>
            <sz val="9"/>
            <color indexed="81"/>
            <rFont val="Tahoma"/>
            <family val="2"/>
          </rPr>
          <t>Elizabeth Sanabria:</t>
        </r>
        <r>
          <rPr>
            <sz val="9"/>
            <color indexed="81"/>
            <rFont val="Tahoma"/>
            <family val="2"/>
          </rPr>
          <t xml:space="preserve">
MENOR
CUMPLE
MAYOR
</t>
        </r>
      </text>
    </comment>
    <comment ref="P9" authorId="0" shapeId="0">
      <text>
        <r>
          <rPr>
            <b/>
            <sz val="9"/>
            <color indexed="81"/>
            <rFont val="Tahoma"/>
            <family val="2"/>
          </rPr>
          <t>Elizabeth Sanabria:</t>
        </r>
        <r>
          <rPr>
            <sz val="9"/>
            <color indexed="81"/>
            <rFont val="Tahoma"/>
            <family val="2"/>
          </rPr>
          <t xml:space="preserve">
MENOR
CUMPLE
MAYOR
</t>
        </r>
      </text>
    </comment>
    <comment ref="F22" authorId="0" shapeId="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<sst xmlns="http://schemas.openxmlformats.org/spreadsheetml/2006/main" count="3658" uniqueCount="1599">
  <si>
    <t>INSTRUMENTO DE IDENTIFICACIÓN DE LA LINEA BASE DE SEGURIDAD
HOJA PORTADA</t>
  </si>
  <si>
    <t>ENTIDAD EVALUADA</t>
  </si>
  <si>
    <t>FECHAS DE EVALUACIÓN</t>
  </si>
  <si>
    <t>CONTACTO</t>
  </si>
  <si>
    <t>ELABORADO POR</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</si>
  <si>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</si>
  <si>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</si>
  <si>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</si>
  <si>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</si>
  <si>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</si>
  <si>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</si>
  <si>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</si>
  <si>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</si>
  <si>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</si>
  <si>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</si>
  <si>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</si>
  <si>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</si>
  <si>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</si>
  <si>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</si>
  <si>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</si>
  <si>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</si>
  <si>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</si>
  <si>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</si>
  <si>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</si>
  <si>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</si>
  <si>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</si>
  <si>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</si>
  <si>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</si>
  <si>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</si>
  <si>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</si>
  <si>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</si>
  <si>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</si>
  <si>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</si>
  <si>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</si>
  <si>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</si>
  <si>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</si>
  <si>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</si>
  <si>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</si>
  <si>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</si>
  <si>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</si>
  <si>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</si>
  <si>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</si>
  <si>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</si>
  <si>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</si>
  <si>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</si>
  <si>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</si>
  <si>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</si>
  <si>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</si>
  <si>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</si>
  <si>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</si>
  <si>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</si>
  <si>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</si>
  <si>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</si>
  <si>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</si>
  <si>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</si>
  <si>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</si>
  <si>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</si>
  <si>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</si>
  <si>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</si>
  <si>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</si>
  <si>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</si>
  <si>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</si>
  <si>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</si>
  <si>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</si>
  <si>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</si>
  <si>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</si>
  <si>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</si>
  <si>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</si>
  <si>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</si>
  <si>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</si>
  <si>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</si>
  <si>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</si>
  <si>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</si>
  <si>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</si>
  <si>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</si>
  <si>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</si>
  <si>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</si>
  <si>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</si>
  <si>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</si>
  <si>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</si>
  <si>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</si>
  <si>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</si>
  <si>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</si>
  <si>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</si>
  <si>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</si>
  <si>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t>Efectivo</t>
  </si>
  <si>
    <t>Gestionado</t>
  </si>
  <si>
    <t>INSTRUMENTO DE IDENTIFICACIÓN DE LA LINEA BASE DE SEGURIDAD 
HOJA LEVANTAMIENTO DE INFORMACIÓN</t>
  </si>
  <si>
    <t>TIPOS DE ENTIDAD</t>
  </si>
  <si>
    <t>Tipo Entidad</t>
  </si>
  <si>
    <t>Misión</t>
  </si>
  <si>
    <t>Analisis de Contexto</t>
  </si>
  <si>
    <t>Mapa de Procesos</t>
  </si>
  <si>
    <t>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</si>
  <si>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</si>
  <si>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</si>
  <si>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</si>
  <si>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</si>
  <si>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</si>
  <si>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</si>
  <si>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</si>
  <si>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</si>
  <si>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</si>
  <si>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</si>
  <si>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</si>
  <si>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</si>
  <si>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</si>
  <si>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</si>
  <si>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</si>
  <si>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</si>
  <si>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</si>
  <si>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</si>
  <si>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</si>
  <si>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</si>
  <si>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</si>
  <si>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</si>
  <si>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</si>
  <si>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</si>
  <si>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</si>
  <si>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</si>
  <si>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</si>
  <si>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</si>
  <si>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</si>
  <si>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</si>
  <si>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</si>
  <si>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</si>
  <si>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</si>
  <si>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</si>
  <si>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</si>
  <si>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</si>
  <si>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</si>
  <si>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</si>
  <si>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</si>
  <si>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</si>
  <si>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</si>
  <si>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</si>
  <si>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</si>
  <si>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</si>
  <si>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</si>
  <si>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</si>
  <si>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</si>
  <si>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</si>
  <si>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</si>
  <si>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</si>
  <si>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</si>
  <si>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oportunidaes de mejora se subsanen, para asegurar la mejora continua.</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</si>
  <si>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</si>
  <si>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</si>
  <si>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</si>
  <si>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</si>
  <si>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</si>
  <si>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</si>
  <si>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</si>
  <si>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</si>
  <si>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</si>
  <si>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</si>
  <si>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</si>
  <si>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</si>
  <si>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</si>
  <si>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</si>
  <si>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</si>
  <si>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</si>
  <si>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Selección e investigación de antecedentes</t>
  </si>
  <si>
    <t>Términos y condiciones del empleo</t>
  </si>
  <si>
    <t>Responsable de compras y adquisiciones</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</si>
  <si>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</si>
  <si>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</si>
  <si>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</si>
  <si>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</si>
  <si>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</si>
  <si>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</si>
  <si>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</si>
  <si>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</si>
  <si>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</si>
  <si>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</si>
  <si>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</si>
  <si>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</si>
  <si>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</si>
  <si>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</si>
  <si>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Responsable de SI</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</si>
  <si>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</si>
  <si>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</si>
  <si>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</si>
  <si>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</si>
  <si>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</si>
  <si>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</si>
  <si>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</si>
  <si>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</si>
  <si>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</si>
  <si>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</si>
  <si>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</si>
  <si>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</si>
  <si>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</si>
  <si>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</si>
  <si>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</si>
  <si>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</si>
  <si>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</si>
  <si>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</si>
  <si>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</si>
  <si>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</si>
  <si>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</si>
  <si>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</si>
  <si>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</si>
  <si>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</si>
  <si>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</si>
  <si>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</si>
  <si>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</si>
  <si>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</si>
  <si>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</si>
  <si>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</si>
  <si>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</si>
  <si>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</si>
  <si>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</si>
  <si>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</si>
  <si>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</si>
  <si>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</si>
  <si>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</si>
  <si>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</si>
  <si>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</si>
  <si>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</si>
  <si>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</si>
  <si>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</si>
  <si>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</si>
  <si>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</si>
  <si>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</si>
  <si>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</si>
  <si>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</si>
  <si>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</si>
  <si>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</si>
  <si>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</si>
  <si>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</si>
  <si>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</si>
  <si>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</si>
  <si>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</si>
  <si>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</si>
  <si>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</si>
  <si>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</si>
  <si>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</si>
  <si>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</si>
  <si>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</si>
  <si>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</si>
  <si>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</si>
  <si>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</si>
  <si>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</si>
  <si>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</si>
  <si>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</si>
  <si>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</si>
  <si>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</si>
  <si>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</si>
  <si>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</si>
  <si>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</si>
  <si>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</si>
  <si>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A.5.1.1</t>
  </si>
  <si>
    <t>ID.GV-1</t>
  </si>
  <si>
    <t>AD.1.2</t>
  </si>
  <si>
    <t>Revisión y evaluación</t>
  </si>
  <si>
    <t>Las políticas para seguridad de la información se deberían revisar a intervalos planificados o si ocurren cambios significativos, para asegurar su conveniencia, adecuación y eficacia continuas.</t>
  </si>
  <si>
    <t>A.5.1.2</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</si>
  <si>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</si>
  <si>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</si>
  <si>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</si>
  <si>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</si>
  <si>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</si>
  <si>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A.6.1</t>
  </si>
  <si>
    <t>AD.2.1.1</t>
  </si>
  <si>
    <t>Roles y responsabilidades para la seguridad de la información</t>
  </si>
  <si>
    <t>A.6.1.1</t>
  </si>
  <si>
    <t>Componente planificación</t>
  </si>
  <si>
    <t>ID.AM-6
ID.GV-2
PR.AT-2
PR.AT-3
PR.AT-4
PR.AT-5
DE.DP-1
RS.CO-1</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</si>
  <si>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</si>
  <si>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</si>
  <si>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</si>
  <si>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</si>
  <si>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</si>
  <si>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</si>
  <si>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</si>
  <si>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</si>
  <si>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</si>
  <si>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</si>
  <si>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AD.2.1.4</t>
  </si>
  <si>
    <t>Contacto con grupos de interés especiales</t>
  </si>
  <si>
    <t>A.6.1.4</t>
  </si>
  <si>
    <t>ID.RA-2</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</si>
  <si>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</si>
  <si>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</si>
  <si>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</si>
  <si>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</si>
  <si>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</si>
  <si>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</si>
  <si>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</si>
  <si>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</si>
  <si>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</si>
  <si>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</si>
  <si>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</si>
  <si>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</si>
  <si>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</si>
  <si>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</si>
  <si>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</si>
  <si>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</si>
  <si>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</si>
  <si>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</si>
  <si>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</si>
  <si>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</si>
  <si>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</si>
  <si>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</si>
  <si>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</si>
  <si>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</si>
  <si>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</si>
  <si>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</si>
  <si>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</si>
  <si>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</si>
  <si>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</si>
  <si>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</si>
  <si>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</si>
  <si>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</si>
  <si>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</si>
  <si>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</si>
  <si>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</si>
  <si>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</si>
  <si>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</si>
  <si>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</si>
  <si>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</si>
  <si>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</si>
  <si>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</si>
  <si>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</si>
  <si>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</si>
  <si>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</si>
  <si>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</si>
  <si>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</si>
  <si>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</si>
  <si>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</si>
  <si>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</si>
  <si>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</si>
  <si>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</si>
  <si>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</si>
  <si>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</si>
  <si>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</si>
  <si>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</si>
  <si>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</si>
  <si>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</si>
  <si>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</si>
  <si>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</si>
  <si>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</si>
  <si>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</si>
  <si>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</si>
  <si>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</si>
  <si>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</si>
  <si>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</si>
  <si>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</si>
  <si>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</si>
  <si>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</si>
  <si>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</si>
  <si>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</si>
  <si>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</si>
  <si>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</si>
  <si>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</si>
  <si>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t>AD.4.1.2</t>
  </si>
  <si>
    <t>Propiedad de los activos</t>
  </si>
  <si>
    <t>Los activos mantenidos en el inventario deben tener un propietario.</t>
  </si>
  <si>
    <t>A.8.1.2</t>
  </si>
  <si>
    <t>ID AM-1
ID AM-2</t>
  </si>
  <si>
    <t>AD.4.1.3</t>
  </si>
  <si>
    <t>Uso aceptable de los activos</t>
  </si>
  <si>
    <t>Se deben identificar, documentar e implementar reglas para el uso aceptable de información y de activos asociados con información e instalaciones de procesamiento de información.</t>
  </si>
  <si>
    <t>A.8.1.3</t>
  </si>
  <si>
    <t>AD.4.1.4</t>
  </si>
  <si>
    <t>Devolución de activos</t>
  </si>
  <si>
    <t>Todos los empleados y usuarios de partes externas deben devolver todos los activos de la organización que se encuentren a su cargo, al terminar su empleo, contrato o acuerdo.</t>
  </si>
  <si>
    <t>A.8.1.4</t>
  </si>
  <si>
    <t>PR.IP-11</t>
  </si>
  <si>
    <t>AD.4.2</t>
  </si>
  <si>
    <t>Clasificación de información</t>
  </si>
  <si>
    <t>Asegurar que la información recibe un nivel apropiado de protección, de acuerdo con su importancia para la Entidad.</t>
  </si>
  <si>
    <t>A.8.2</t>
  </si>
  <si>
    <t>AD.4.2.1</t>
  </si>
  <si>
    <t>La información se debería clasificar en función de los requisitos legales, valor, criticidad y susceptibilidad a divulgación o a modificación no autorizada.</t>
  </si>
  <si>
    <t>A.8.2.1</t>
  </si>
  <si>
    <t>Modelo de Madurez Inicial</t>
  </si>
  <si>
    <t>AD.4.2.2</t>
  </si>
  <si>
    <t>A.8.2.2</t>
  </si>
  <si>
    <t>PR.DS-5
PR.PT-2</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</si>
  <si>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</si>
  <si>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</si>
  <si>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</si>
  <si>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</si>
  <si>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</si>
  <si>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</si>
  <si>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</si>
  <si>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</si>
  <si>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</si>
  <si>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</si>
  <si>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</si>
  <si>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</si>
  <si>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AD.4.3.2</t>
  </si>
  <si>
    <t>Disposición de los medios</t>
  </si>
  <si>
    <t>A.8.3.2</t>
  </si>
  <si>
    <t>PR.DS-3
PR.IP-6</t>
  </si>
  <si>
    <t>AD.4.3.3</t>
  </si>
  <si>
    <t>A.8.3.3</t>
  </si>
  <si>
    <t>PR.DS-3
PR.PT-2</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</si>
  <si>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</si>
  <si>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</si>
  <si>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</si>
  <si>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</si>
  <si>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</si>
  <si>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</si>
  <si>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</si>
  <si>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</si>
  <si>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</si>
  <si>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</si>
  <si>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</si>
  <si>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</si>
  <si>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</si>
  <si>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</si>
  <si>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</si>
  <si>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</si>
  <si>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</si>
  <si>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</si>
  <si>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</si>
  <si>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</si>
  <si>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</si>
  <si>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</si>
  <si>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</si>
  <si>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</si>
  <si>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</si>
  <si>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</si>
  <si>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</si>
  <si>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</si>
  <si>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</si>
  <si>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</si>
  <si>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</si>
  <si>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</si>
  <si>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</si>
  <si>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AD.6.1.2</t>
  </si>
  <si>
    <t>A.18.1.2</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</si>
  <si>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</si>
  <si>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</si>
  <si>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</si>
  <si>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</si>
  <si>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</si>
  <si>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</si>
  <si>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</si>
  <si>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</si>
  <si>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</si>
  <si>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</si>
  <si>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AD.6.1.5</t>
  </si>
  <si>
    <t>n/a</t>
  </si>
  <si>
    <t>Reglamentación de controles criptográficos.</t>
  </si>
  <si>
    <t>A.18.1.5</t>
  </si>
  <si>
    <t>AD.6.2</t>
  </si>
  <si>
    <t xml:space="preserve">A.18.2 </t>
  </si>
  <si>
    <t>AD.6.2.1</t>
  </si>
  <si>
    <t>A.18.2.1</t>
  </si>
  <si>
    <t>AD.6.2.2</t>
  </si>
  <si>
    <t>Asegurar el cumplimiento de los sistemas con las políticas y estándares de seguridad organizacional.</t>
  </si>
  <si>
    <t>A.18.2.2</t>
  </si>
  <si>
    <t>PR.IP-12</t>
  </si>
  <si>
    <t>AD.6.2.3</t>
  </si>
  <si>
    <t>Revisión de cumplimiento técnico.</t>
  </si>
  <si>
    <t>Los sistemas de información deben chequearse regularmente para el cumplimiento con los estándares de implementación de la seguridad.</t>
  </si>
  <si>
    <t>A.18.2.3</t>
  </si>
  <si>
    <t>ID.RA-1</t>
  </si>
  <si>
    <t>AD.7</t>
  </si>
  <si>
    <t>AD.7.1</t>
  </si>
  <si>
    <t>A.15.1</t>
  </si>
  <si>
    <t>AD.7.2</t>
  </si>
  <si>
    <t>A.15.2</t>
  </si>
  <si>
    <t>ENTIDADEVALUADA</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</si>
  <si>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</si>
  <si>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</si>
  <si>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</si>
  <si>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</si>
  <si>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</si>
  <si>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</si>
  <si>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</si>
  <si>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</si>
  <si>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</si>
  <si>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</si>
  <si>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</si>
  <si>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t>T.1.1.2</t>
  </si>
  <si>
    <t>Se debe permitir acceso de los usuarios a la red y a los servicios de red para los que hayan sido autorizados específicamente.</t>
  </si>
  <si>
    <t>A.9.1.2</t>
  </si>
  <si>
    <t>PR.AC-4
PR.DS-5
PR.PT-3</t>
  </si>
  <si>
    <t>T.1.2</t>
  </si>
  <si>
    <t>GESTIÓN DE ACCESO DE USUARIOS</t>
  </si>
  <si>
    <t>Se debe asegurar el acceso de los usuarios autorizados y evitar el acceso no autorizado a sistemas y servicios.</t>
  </si>
  <si>
    <t xml:space="preserve">A.9.2 </t>
  </si>
  <si>
    <t>Modelo de madurez gestionado cuantitativamente</t>
  </si>
  <si>
    <t>T.1.2.1</t>
  </si>
  <si>
    <t>Se debe implementar un proceso formal de registro y de cancelación de registro de usuarios, para posibilitar la asignación de los derechos de acceso.</t>
  </si>
  <si>
    <t xml:space="preserve">A.9.2.1 </t>
  </si>
  <si>
    <t>PR.AC-1</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</si>
  <si>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</si>
  <si>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</si>
  <si>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</si>
  <si>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</si>
  <si>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T.1.2.3</t>
  </si>
  <si>
    <t>Gestión de derechos de acceso privilegiado</t>
  </si>
  <si>
    <t>Se debe restringir y controlar la asignación y uso de derechos de acceso privilegiado.</t>
  </si>
  <si>
    <t>A.9.2.3</t>
  </si>
  <si>
    <t>PR.AC-4
PR.DS-5</t>
  </si>
  <si>
    <t>T.1.2.4</t>
  </si>
  <si>
    <t>Gestión de información de autenticación secreta de usuarios</t>
  </si>
  <si>
    <t>La asignación de información de autenticación secreta se debe controlar por medio de un proceso de gestión formal.</t>
  </si>
  <si>
    <t>A.9.2.4</t>
  </si>
  <si>
    <t>T.1.2.5</t>
  </si>
  <si>
    <t>Revisión de los derechos de acceso de usuarios</t>
  </si>
  <si>
    <t>Los propietarios de los activos deben revisar los derechos de acceso de los usuarios, a intervalos regulares.</t>
  </si>
  <si>
    <t>A.9.2.5</t>
  </si>
  <si>
    <t>T.1.2.6</t>
  </si>
  <si>
    <t>Los derechos de acceso de todos los empleados y de usuarios externos a la información y a las instalaciones de procesamiento de información se deben retirar al terminar su empleo, contrato o acuerdo, o se deben ajustar cuando se hagan cambios.</t>
  </si>
  <si>
    <t>A.9.2.6</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</si>
  <si>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</si>
  <si>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</si>
  <si>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</si>
  <si>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</si>
  <si>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</si>
  <si>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</si>
  <si>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</si>
  <si>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</si>
  <si>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</si>
  <si>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</si>
  <si>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</si>
  <si>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</si>
  <si>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</si>
  <si>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</si>
  <si>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</si>
  <si>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</si>
  <si>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T.1.4.2</t>
  </si>
  <si>
    <t>Cuando lo requiere la política de control de acceso, el acceso a sistemas y aplicaciones se debe controlar mediante un proceso de ingreso seguro.</t>
  </si>
  <si>
    <t>A.9.4.2</t>
  </si>
  <si>
    <t>T.1.4.3</t>
  </si>
  <si>
    <t>Los sistemas de gestión de contraseñas deben ser interactivos y deben asegurar la calidad de las contraseñas.</t>
  </si>
  <si>
    <t>A.9.4.3</t>
  </si>
  <si>
    <t>T.1.4.4</t>
  </si>
  <si>
    <t>Se debe restringir y controlar estrictamente el uso de programas utilitarios que pudieran tener capacidad de anular el sistema y los controles de las aplicaciones.</t>
  </si>
  <si>
    <t>A.9.4.4</t>
  </si>
  <si>
    <t>T.1.4.5</t>
  </si>
  <si>
    <t>Control de acceso a códigos fuente de programas</t>
  </si>
  <si>
    <t>Se debe restringir el acceso a los códigos fuente de los programas.</t>
  </si>
  <si>
    <t xml:space="preserve">A.9.4.5 </t>
  </si>
  <si>
    <t>T.2</t>
  </si>
  <si>
    <t>T.2.1</t>
  </si>
  <si>
    <t>CONTROLES CRIPTOGRÁFICOS</t>
  </si>
  <si>
    <t>Asegurar el uso apropiado y eficaz de la criptografía para proteger la confidencialidad, la autenticidad y/o la integridad de la información.</t>
  </si>
  <si>
    <t xml:space="preserve">A.10.1 </t>
  </si>
  <si>
    <t>T.2.1.1</t>
  </si>
  <si>
    <t>Se debe desarrollar e implementar una política sobre el uso de controles criptográficos para la protección de la información.</t>
  </si>
  <si>
    <t xml:space="preserve">A.10.1.1 </t>
  </si>
  <si>
    <t>T.2.1.2</t>
  </si>
  <si>
    <t>Gestión de llaves</t>
  </si>
  <si>
    <t>Se debe desarrollar e implementar una política sobre el uso, protección y tiempo de vida de las llaves criptográficas durante todo su ciclo de vida.</t>
  </si>
  <si>
    <t>A.10.1.2</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</si>
  <si>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</si>
  <si>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</si>
  <si>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</si>
  <si>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</si>
  <si>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</si>
  <si>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</si>
  <si>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</si>
  <si>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</si>
  <si>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</si>
  <si>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T.3.1.2</t>
  </si>
  <si>
    <t xml:space="preserve">Responsable de SI </t>
  </si>
  <si>
    <t>Las áreas seguras se deben proteger mediante controles de entrada apropiados para asegurar que solamente se permite el acceso a personal autorizado.</t>
  </si>
  <si>
    <t xml:space="preserve">A.11.1.2 </t>
  </si>
  <si>
    <t>PR.AC-2
PR.MA-1</t>
  </si>
  <si>
    <t>T.3.1.3</t>
  </si>
  <si>
    <t>Líderes de los procesos</t>
  </si>
  <si>
    <t>Se debe diseñar y aplicar seguridad física a oficinas, recintos e instalaciones.</t>
  </si>
  <si>
    <t>A.11.1.3</t>
  </si>
  <si>
    <t>T.3.1.4</t>
  </si>
  <si>
    <t>Se debe diseñar y aplicar protección física contra desastres naturales, ataques maliciosos o accidentes.</t>
  </si>
  <si>
    <t>A.11.1.4</t>
  </si>
  <si>
    <t>ID.BE-5
PR.AC-2
PR.IP-5</t>
  </si>
  <si>
    <t>T.3.1.5</t>
  </si>
  <si>
    <t>Trabajo en áreas seguras</t>
  </si>
  <si>
    <t>Se debe diseñar y aplicar procedimientos para trabajo en áreas seguras.</t>
  </si>
  <si>
    <t xml:space="preserve">A.11.1.5 </t>
  </si>
  <si>
    <t>Componente planeación</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</si>
  <si>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</si>
  <si>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</si>
  <si>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</si>
  <si>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</si>
  <si>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</si>
  <si>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</si>
  <si>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</si>
  <si>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</si>
  <si>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</si>
  <si>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</si>
  <si>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</si>
  <si>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</si>
  <si>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T.3.2.2</t>
  </si>
  <si>
    <t>Servicios de suministro</t>
  </si>
  <si>
    <t>Los equipos se deben proteger contra fallas de energía y otras interrupciones causadas por fallas en los servicios de suministro.</t>
  </si>
  <si>
    <t>A.11.2.2</t>
  </si>
  <si>
    <t>ID.BE-4
PR.IP-5</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</si>
  <si>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</si>
  <si>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</si>
  <si>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</si>
  <si>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</si>
  <si>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</si>
  <si>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T.3.2.4</t>
  </si>
  <si>
    <t>Mantenimiento de equipos</t>
  </si>
  <si>
    <t>Los equipos se deben mantener correctamente para asegurar su disponibilidad e integridad continuas.</t>
  </si>
  <si>
    <t xml:space="preserve">A.11.2.4 </t>
  </si>
  <si>
    <t>PR.MA-1
PR.MA-2</t>
  </si>
  <si>
    <t>T.3.2.5</t>
  </si>
  <si>
    <t>Retiro de activos</t>
  </si>
  <si>
    <t>Los equipos, información o software no se deben retirar de su sitio sin autorización previa.</t>
  </si>
  <si>
    <t>A.11.2.5</t>
  </si>
  <si>
    <t>PR.MA-1</t>
  </si>
  <si>
    <t>T.3.2.6</t>
  </si>
  <si>
    <t>Se debe aplicar medidas de seguridad a los activos que se encuentran fuera de las instalaciones de la organización, teniendo en cuenta los diferentes riesgos de trabajar fuera de dichas instalaciones.</t>
  </si>
  <si>
    <t>A.11.2.6</t>
  </si>
  <si>
    <t>ID.AM-4</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</si>
  <si>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</si>
  <si>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</si>
  <si>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</si>
  <si>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</si>
  <si>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T.3.2.8</t>
  </si>
  <si>
    <t>Los usuarios deben asegurarse de que a los equipos desatendidos se les dé protección apropiada.</t>
  </si>
  <si>
    <t xml:space="preserve">A.11.2.8 </t>
  </si>
  <si>
    <t>T.3.2.9</t>
  </si>
  <si>
    <t>Se debe adoptar una política de escritorio limpio para los papeles y medios de almacenamiento removibles, y una política de pantalla limpia en las instalaciones de procesamiento de información.</t>
  </si>
  <si>
    <t>A.11.2.9</t>
  </si>
  <si>
    <t>PR.PT-2</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</si>
  <si>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</si>
  <si>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</si>
  <si>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</si>
  <si>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</si>
  <si>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</si>
  <si>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</si>
  <si>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</si>
  <si>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</si>
  <si>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T.4.1.2</t>
  </si>
  <si>
    <t>Se debe controlar los cambios en la organización, en los procesos de negocio, en las instalaciones y en los sistemas de procesamiento de información que afectan la seguridad de la información.</t>
  </si>
  <si>
    <t>A.12.1.2</t>
  </si>
  <si>
    <t>PR.IP-1
PR.IP-3</t>
  </si>
  <si>
    <t>T.4.1.3</t>
  </si>
  <si>
    <t>Para asegurar el desempeño requerido del sistema se debe hacer seguimiento al uso de los recursos, hacer los ajustes, y hacer proyecciones de los requisitos sobre la capacidad futura.</t>
  </si>
  <si>
    <t xml:space="preserve">A.12.1.3 </t>
  </si>
  <si>
    <t>ID.BE-4</t>
  </si>
  <si>
    <t>T.4.1.4</t>
  </si>
  <si>
    <t>Se debe separar los ambientes de desarrollo, prueba y operación, para reducir los riesgos de acceso o cambios no autorizados al ambiente de operación.</t>
  </si>
  <si>
    <t xml:space="preserve">A.12.1.4 </t>
  </si>
  <si>
    <t>PR.DS-7</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</si>
  <si>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</si>
  <si>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</si>
  <si>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</si>
  <si>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</si>
  <si>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</si>
  <si>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</si>
  <si>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</si>
  <si>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</si>
  <si>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</si>
  <si>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</si>
  <si>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</si>
  <si>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</si>
  <si>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</si>
  <si>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</si>
  <si>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</si>
  <si>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</si>
  <si>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</si>
  <si>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</si>
  <si>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</si>
  <si>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</si>
  <si>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</si>
  <si>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</si>
  <si>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</si>
  <si>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</si>
  <si>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T.4.4.2</t>
  </si>
  <si>
    <t>Las instalaciones y la información de registro se deben proteger contra alteración y acceso no autorizado.</t>
  </si>
  <si>
    <t xml:space="preserve">A.12.4.2 </t>
  </si>
  <si>
    <t>PR.PT-1</t>
  </si>
  <si>
    <t>T.4.4.3</t>
  </si>
  <si>
    <t>Las actividades del administrador y del operador del sistema se debe registrar, y los registros se deben proteger y revisar con regularidad.</t>
  </si>
  <si>
    <t xml:space="preserve">A.12.4.3 </t>
  </si>
  <si>
    <t>PR.PT-1
RS.AN-1</t>
  </si>
  <si>
    <t>T.4.4.4</t>
  </si>
  <si>
    <t>Los relojes de todos los sistemas de procesamiento de información pertinentes dentro de una organización o ámbito de seguridad se deben sincronizar con una única fuente de referencia de tiempo.</t>
  </si>
  <si>
    <t xml:space="preserve">A.12.4.4 </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</si>
  <si>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</si>
  <si>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</si>
  <si>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</si>
  <si>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</si>
  <si>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</si>
  <si>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</si>
  <si>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</si>
  <si>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</si>
  <si>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</si>
  <si>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</si>
  <si>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</si>
  <si>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</si>
  <si>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</si>
  <si>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</si>
  <si>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T.4.6.2</t>
  </si>
  <si>
    <t>Se debe establecer e implementar las reglas para la instalación de software por parte de los usuarios.</t>
  </si>
  <si>
    <t xml:space="preserve">A.12.6.2 </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</si>
  <si>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</si>
  <si>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</si>
  <si>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</si>
  <si>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</si>
  <si>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</si>
  <si>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</si>
  <si>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</si>
  <si>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</si>
  <si>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</si>
  <si>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</si>
  <si>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</si>
  <si>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</si>
  <si>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</si>
  <si>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</si>
  <si>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</si>
  <si>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</si>
  <si>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</si>
  <si>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</si>
  <si>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</si>
  <si>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T.5.1.3</t>
  </si>
  <si>
    <t>Separación en las redes</t>
  </si>
  <si>
    <t>Los grupos de servicios de información, usuarios y sistemas de información se deben separar en las redes.</t>
  </si>
  <si>
    <t xml:space="preserve">A.13.1.3 </t>
  </si>
  <si>
    <t>PR.AC-5
PR.DS-5</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</si>
  <si>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</si>
  <si>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</si>
  <si>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</si>
  <si>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</si>
  <si>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</si>
  <si>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</si>
  <si>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</si>
  <si>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</si>
  <si>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T.5.2.2</t>
  </si>
  <si>
    <t>Acuerdos sobre transferencia de información</t>
  </si>
  <si>
    <t>Los acuerdos deben tener en cuenta la transferencia segura de información del negocio entre la organización y las partes externas.</t>
  </si>
  <si>
    <t xml:space="preserve">A.13.2.2 </t>
  </si>
  <si>
    <t>T.5.2.3</t>
  </si>
  <si>
    <t>Mensajería electrónica</t>
  </si>
  <si>
    <t>Se debe proteger adecuadamente la información incluida en la mensajería electrónica.</t>
  </si>
  <si>
    <t xml:space="preserve">A.13.2.3 </t>
  </si>
  <si>
    <t>PR.DS-2
PR.DS-5</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</si>
  <si>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</si>
  <si>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</si>
  <si>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</si>
  <si>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</si>
  <si>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</si>
  <si>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</si>
  <si>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</si>
  <si>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</si>
  <si>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</si>
  <si>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Los requisitos relacionados con seguridad de la información se debe incluir en los requisitos para nuevos sistemas de información o para mejoras a los sistemas de información existentes.</t>
  </si>
  <si>
    <t xml:space="preserve">A.14.1.1 </t>
  </si>
  <si>
    <t>PR.IP-2</t>
  </si>
  <si>
    <t>T.6.1.2</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</si>
  <si>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</si>
  <si>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</si>
  <si>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</si>
  <si>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T.6.1.3</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</si>
  <si>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</si>
  <si>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</si>
  <si>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</si>
  <si>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</si>
  <si>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</si>
  <si>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</si>
  <si>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</si>
  <si>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</si>
  <si>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</si>
  <si>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</si>
  <si>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T.6.2.2</t>
  </si>
  <si>
    <t>Procedimientos de control de cambios en sistemas</t>
  </si>
  <si>
    <t>Los cambios a los sistemas dentro del ciclo de vida de desarrollo se debe controlar mediante el uso de procedimientos formales de control de cambios.</t>
  </si>
  <si>
    <t xml:space="preserve">A.14.2.2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</si>
  <si>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</si>
  <si>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</si>
  <si>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</si>
  <si>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</si>
  <si>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</si>
  <si>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</si>
  <si>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</si>
  <si>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</si>
  <si>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</si>
  <si>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</si>
  <si>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</si>
  <si>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</si>
  <si>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</si>
  <si>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</si>
  <si>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</si>
  <si>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</si>
  <si>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</si>
  <si>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</si>
  <si>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T.6.2.7</t>
  </si>
  <si>
    <t>Desarrollo contratado externamente</t>
  </si>
  <si>
    <t>La organización debe supervisar y hacer seguimiento de la actividad de desarrollo de sistemas contratados externamente.</t>
  </si>
  <si>
    <t xml:space="preserve">A.14.2.7 </t>
  </si>
  <si>
    <t>DE.CM-6</t>
  </si>
  <si>
    <t>T.6.2.8</t>
  </si>
  <si>
    <t>Pruebas de seguridad de sistemas</t>
  </si>
  <si>
    <t>Durante el desarrollo se debe llevar a cabo pruebas de funcionalidad de la seguridad.</t>
  </si>
  <si>
    <t>A.14.2.8</t>
  </si>
  <si>
    <t>DE.DP-3</t>
  </si>
  <si>
    <t>T.6.2.9</t>
  </si>
  <si>
    <t>Para los sistemas de información nuevos, actualizaciones y nuevas versiones, se debe establecer programas de prueba para aceptación y criterios de aceptación relacionados.</t>
  </si>
  <si>
    <t xml:space="preserve">A.14.2.9 </t>
  </si>
  <si>
    <t>T.6.3</t>
  </si>
  <si>
    <t>Asegurar la protección de los datos usados para pruebas.</t>
  </si>
  <si>
    <t xml:space="preserve">A.14.3 </t>
  </si>
  <si>
    <t>T.6.3.1</t>
  </si>
  <si>
    <t>Los datos de ensayo se deben seleccionar, proteger y controlar cuidadosamente.</t>
  </si>
  <si>
    <t xml:space="preserve">A.14.3.1 </t>
  </si>
  <si>
    <t>T.7.</t>
  </si>
  <si>
    <t>T.7.1</t>
  </si>
  <si>
    <t>Asegurar un enfoque coherente y eficaz para la gestión de incidentes de seguridad de la información, incluida la comunicación sobre eventos de seguridad y debilidades.</t>
  </si>
  <si>
    <t xml:space="preserve">A.16.1 </t>
  </si>
  <si>
    <t>T.7.1.1</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</si>
  <si>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</si>
  <si>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</si>
  <si>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</si>
  <si>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</si>
  <si>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</si>
  <si>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</si>
  <si>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</si>
  <si>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</si>
  <si>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</si>
  <si>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t>T.7.1.3</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</si>
  <si>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</si>
  <si>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</si>
  <si>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T.7.1.4</t>
  </si>
  <si>
    <t>Los eventos de seguridad de la información se debe evaluar y se debe decidir si se van a clasificar como incidentes de seguridad de la información.</t>
  </si>
  <si>
    <t xml:space="preserve">A.16.1.4 </t>
  </si>
  <si>
    <t>Madurez Inicial</t>
  </si>
  <si>
    <t>DE.AE-2
RS.AN-4</t>
  </si>
  <si>
    <t>T.7.1.5</t>
  </si>
  <si>
    <t>Se debe dar respuesta a los incidentes de seguridad de la información de acuerdo con procedimientos documentados.</t>
  </si>
  <si>
    <t xml:space="preserve">A.16.1.5 </t>
  </si>
  <si>
    <t>RS.RP-1
RS.AN-1
RS.MI-2
RC.RP-1
RC.RP-1</t>
  </si>
  <si>
    <t>T.7.1.6</t>
  </si>
  <si>
    <t>El conocimiento adquirido al analizar y resolver incidentes de seguridad de la información se debe usar para reducir la posibilidad o el impacto de incidentes futuros.</t>
  </si>
  <si>
    <t xml:space="preserve">A.16.1.6 </t>
  </si>
  <si>
    <t>DE.DP-5
RS.AN-2
RS.IM-1</t>
  </si>
  <si>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</si>
  <si>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</si>
  <si>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</si>
  <si>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</si>
  <si>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</si>
  <si>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</si>
  <si>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ID</t>
  </si>
  <si>
    <t>NIVEL DE CUMPLIMIENTO PHVA</t>
  </si>
  <si>
    <t>PLANIFICACIÓN</t>
  </si>
  <si>
    <t>P.1</t>
  </si>
  <si>
    <t>Responsable SI</t>
  </si>
  <si>
    <t>Se debe determinar los límites y la aplicabilidad del SGSI para establecer su alcance.</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</si>
  <si>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</si>
  <si>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</si>
  <si>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</si>
  <si>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</si>
  <si>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</si>
  <si>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</si>
  <si>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P.5</t>
  </si>
  <si>
    <t>P.6</t>
  </si>
  <si>
    <t>Metodología de análisis y valoración de riesgos e informe de análisis de riesgos</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</si>
  <si>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</si>
  <si>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</si>
  <si>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</si>
  <si>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</si>
  <si>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</si>
  <si>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P.9</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</si>
  <si>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</si>
  <si>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</si>
  <si>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</si>
  <si>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</si>
  <si>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</si>
  <si>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</si>
  <si>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</si>
  <si>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</si>
  <si>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</si>
  <si>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</si>
  <si>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</si>
  <si>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</si>
  <si>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I.5</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</si>
  <si>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</si>
  <si>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</si>
  <si>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</si>
  <si>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</si>
  <si>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</si>
  <si>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E.2</t>
  </si>
  <si>
    <t>Control Interno</t>
  </si>
  <si>
    <t>Auditoría Interna</t>
  </si>
  <si>
    <t>Plan de auditoría interna</t>
  </si>
  <si>
    <t>E.3</t>
  </si>
  <si>
    <t>Evaluación y seguimiento a los compromisos establecidos para ejecutar el plan de tratamiento de riesgos.</t>
  </si>
  <si>
    <t>MEJORA CONTINUA</t>
  </si>
  <si>
    <t>M.1</t>
  </si>
  <si>
    <t xml:space="preserve">Solicite y evalue el documento con el plan de seguimiento, evaluación y análisis para el  MSPI, revisado y aprobado por la alta Dirección. </t>
  </si>
  <si>
    <t>M.2</t>
  </si>
  <si>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</si>
  <si>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</si>
  <si>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</si>
  <si>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</si>
  <si>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</si>
  <si>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</si>
  <si>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</si>
  <si>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</si>
  <si>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</si>
  <si>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</si>
  <si>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</si>
  <si>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</si>
  <si>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</si>
  <si>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</si>
  <si>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1) Si Se identifican en forma general los activos de información de la Entidad, estan en 40.
2) Si se cuenta con un inventario de activos de información física y lógica de toda la entidad, documentado y firmado por la alta dirección, estan en 60.
3) Si se revisa y monitorean periódicamente los activos de información de la entidad, estan en 80.</t>
  </si>
  <si>
    <t>Administrativas</t>
  </si>
  <si>
    <t>Se clasifican los activos de información lógicos y físicos de la Entidad.</t>
  </si>
  <si>
    <t>1. Si Los funcionarios de la Entidad no tienen conciencia de la seguridad y privacidad de la información y se han diseñado programas para los funcionarios de conciencia y comunicación, de las políticas de seguridad y privacidad de la información, estan en 20.
2. Si se observa en los funcionarios una conciencia de seguridad y privacidad de la información y los planes de toma de conciencia y comunicación, de las políticas de seguridad y privacidad de la información, estan aprobados y documentados, por la alta Dirección, estan en 40.
3. Si se han ejecutado los planes de toma de conciencia, comunicación y divulgación, de las políticas de seguridad y privacidad de la información, aprobados por la alta Dirección, , estan en 60.</t>
  </si>
  <si>
    <t>Existe la necesidad de implementar el Modelo de Seguridad y Privacidad de la Información, para definir políticas, procesos y procedimientos claros para dar una respuesta proactiva a las amenazas que se presenten en la Entidad.</t>
  </si>
  <si>
    <t>PHVA</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</si>
  <si>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</si>
  <si>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</si>
  <si>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R5</t>
  </si>
  <si>
    <t>1. Si se empiezan a definir las políticas de seguridad y privacidad de la información basada en el Modelo de Seguridad y Privacidad de la Información, estan en 20.
2. Si se revisan y se aprueban las políticas de seguridad y privacidad de la información, , estan en 40.
3. Si se divulgan las políticas de seguridad y privacidad de la información,  estan en 60.</t>
  </si>
  <si>
    <t>Establecer y documentar el alcance, limites, política, procedimientos, roles y responsabilidades y del Modelo de Seguridad y Privacidad de la Información.</t>
  </si>
  <si>
    <t>Determinar el impacto que generan los eventos que atenten contra la integridad, disponibilidad y confidencialidad de la información de la Entidad.</t>
  </si>
  <si>
    <t>Tecnicas</t>
  </si>
  <si>
    <t>R9</t>
  </si>
  <si>
    <t xml:space="preserve">Aprobación de la alta dirección, documentada y firmada, para la Implementación del Modelo de Seguridad y Privacidad de la Información. </t>
  </si>
  <si>
    <t>Identificar los riesgos asociados con la información, físicos, lógicos, identificando sus vulnerabilidades y amenazas.</t>
  </si>
  <si>
    <t>1) Si se elaboran  informes de TODOS los incidentes de seguridad y privacidad de la información, TODOS estan documentados e incluidos en el plan de mejoramiento continuo.Se definen los controles y medidas necesarias para disminuir los incidentes y prevenir su ocurrencia en el futuro, estan en 40.
2) Si los controles y medidas identificados para disminuir los incidentes fueron implementados, estan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</si>
  <si>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estan en 40.
2. Si se han divulgado e implementado los controles físicos y lógicos que wse han definido en la entidad, con los cuales se busca preservar la seguridad y privacidad de la información, estan en 60.</t>
  </si>
  <si>
    <t>Los roles de seguridad y privacidad de la información están bien definidos y se lleva un registro de las actividades de cada uno.</t>
  </si>
  <si>
    <t>Dispositivos para movilidad y teletrabajo</t>
  </si>
  <si>
    <t>Protección contra código malicioso</t>
  </si>
  <si>
    <t>Copias de seguridad</t>
  </si>
  <si>
    <t>Gestión de la vulnerabilidad técnica</t>
  </si>
  <si>
    <t>Seguridad ligada a los recursos humanos, antes de la contratación</t>
  </si>
  <si>
    <t>Seguridad ligada a los recursos humanos, durante la contratación</t>
  </si>
  <si>
    <t>Seguridad ligada a los recursos humanos, al cese o cambio de puesto de trabajo</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</si>
  <si>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</si>
  <si>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</si>
  <si>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</si>
  <si>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</si>
  <si>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</si>
  <si>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</si>
  <si>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Gestión de la seguridad en las redes.</t>
  </si>
  <si>
    <t>Intercambio de información con partes externas</t>
  </si>
  <si>
    <t>Adquisición, desarrollo y mantenimiento de los sistemas de información, requisitos de seguridad de los sistemas de información.</t>
  </si>
  <si>
    <t>Adquisición, desarrollo y mantenimiento de los sistemas de información, seguridad en los procesos de desarrollo y soporte.</t>
  </si>
  <si>
    <t>Adquisición, desarrollo y mantenimiento de los sistemas de información, datos de prueba.</t>
  </si>
  <si>
    <t>Gestión de incidentes en la seguridad de la información, notificación de los eventos de seguridad de la información.</t>
  </si>
  <si>
    <t>Gestión de incidentes en la seguridad de la información, notificación de puntos débiles de la seguridad.</t>
  </si>
  <si>
    <t>Gestión de incidentes en la seguridad de la información, recopilación de evidencias.</t>
  </si>
  <si>
    <t>Implantación de la continuidad de la seguridad de la información.</t>
  </si>
  <si>
    <t>Seguridad de la información en las relaciones con suministradores.</t>
  </si>
  <si>
    <t>Gestión de la prestación del servicio por suministradores.</t>
  </si>
  <si>
    <t>Se implementa el plan de tratamiento de riesgos y las medidas necesarias para mitigar la materialización de las amenazas.</t>
  </si>
  <si>
    <t>Se realizan pruebas de manera sistemática a los controles, para determinar si están funcionando de manera adecuada. Se deben generar informes del desempeño de la operación del MSPI, con la revisión y verificación continua de los controles implementados. Tambien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</si>
  <si>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1) Se realizan pruebas y ventanas de mantenimiento (simulacro), para determinar la efectividad de los planes de respuesta de incidentes, es 60.
2) Si La Entidad aprende continuamente sobre los incidentes de seguridad presentados, es 80.</t>
  </si>
  <si>
    <t>Registro de actividades en seguridad (bitácora operativa).</t>
  </si>
  <si>
    <t>1) Elaboración de planes de mejora es 60
2) Se implementan las acciones correctivas y planes de mejora es 80</t>
  </si>
  <si>
    <t>Gestión de acceso de usuario.</t>
  </si>
  <si>
    <t xml:space="preserve">T.1.2 </t>
  </si>
  <si>
    <t>Control de acceso a sistemas y aplicaciones</t>
  </si>
  <si>
    <t>Controles Criptográficos</t>
  </si>
  <si>
    <t>Consideraciones de las auditorías de los sistemas de información.</t>
  </si>
  <si>
    <t>Cumplimiento de los requisitos legales y contractuales.</t>
  </si>
  <si>
    <t>FUNCIÓN NIST</t>
  </si>
  <si>
    <t>CONTROL ANEXO A ISO 27001</t>
  </si>
  <si>
    <t xml:space="preserve">CALIFICACIÓN </t>
  </si>
  <si>
    <t>DE.AE-1, DE.AE-3, DE.AE-4, DE.AE-5</t>
  </si>
  <si>
    <t>DE.AE-1</t>
  </si>
  <si>
    <t>La efectividad de las tecnologías de protección se comparte con las partes autorizadas y apropiadas.</t>
  </si>
  <si>
    <t>ID.BE-2</t>
  </si>
  <si>
    <t>ID.GV-4</t>
  </si>
  <si>
    <t>RS.CO-4, RS.CO-5</t>
  </si>
  <si>
    <t>RC.CO-1, RC.CO-2, RC.CO-3</t>
  </si>
  <si>
    <t>ID.RA-3</t>
  </si>
  <si>
    <t>Las amenazas internas y externas son identificadas y documentadas.</t>
  </si>
  <si>
    <t>RS.IM-2</t>
  </si>
  <si>
    <t>ID.BE-3</t>
  </si>
  <si>
    <t>ID.RA-4</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</si>
  <si>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</si>
  <si>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</si>
  <si>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</si>
  <si>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</si>
  <si>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</si>
  <si>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</si>
  <si>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</si>
  <si>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</si>
  <si>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</si>
  <si>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</si>
  <si>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</si>
  <si>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</si>
  <si>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</si>
  <si>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</si>
  <si>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</si>
  <si>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</si>
  <si>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</si>
  <si>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</si>
  <si>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</si>
  <si>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</si>
  <si>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</si>
  <si>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</si>
  <si>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</si>
  <si>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</si>
  <si>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</si>
  <si>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</si>
  <si>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</si>
  <si>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</si>
  <si>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</si>
  <si>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</si>
  <si>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</si>
  <si>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</si>
  <si>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</si>
  <si>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</si>
  <si>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</si>
  <si>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</si>
  <si>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</si>
  <si>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</si>
  <si>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</si>
  <si>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</si>
  <si>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</si>
  <si>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</si>
  <si>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</si>
  <si>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</si>
  <si>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</si>
  <si>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</si>
  <si>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</si>
  <si>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</si>
  <si>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</si>
  <si>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FTIC-LP-09-15
INSTRUMENTO DE IDENTIFICACIÓN DE LA LINEA BASE DE SEGURIDAD ADMINISTRATIVA Y TÉCNICA
HOJA LEVANTAMIENTO DE INFORMACIÓN</t>
  </si>
  <si>
    <t>ID REQUISITO</t>
  </si>
  <si>
    <t>R1</t>
  </si>
  <si>
    <t>R2</t>
  </si>
  <si>
    <t>R3</t>
  </si>
  <si>
    <t>R4</t>
  </si>
  <si>
    <t>R6</t>
  </si>
  <si>
    <t>R7</t>
  </si>
  <si>
    <t>R8</t>
  </si>
  <si>
    <t>LIMITE DE MADUREZ INICIAL</t>
  </si>
  <si>
    <t>R10</t>
  </si>
  <si>
    <t>R11</t>
  </si>
  <si>
    <t>R12</t>
  </si>
  <si>
    <t>R13</t>
  </si>
  <si>
    <t>R14</t>
  </si>
  <si>
    <t>R15</t>
  </si>
  <si>
    <t>R16</t>
  </si>
  <si>
    <t>R17</t>
  </si>
  <si>
    <t>R18</t>
  </si>
  <si>
    <t>R19</t>
  </si>
  <si>
    <t>LIMITE DE MADUREZ GESTIONADO</t>
  </si>
  <si>
    <t>R20</t>
  </si>
  <si>
    <t>R21</t>
  </si>
  <si>
    <t>R22</t>
  </si>
  <si>
    <t>R23</t>
  </si>
  <si>
    <t>R24</t>
  </si>
  <si>
    <t>R25</t>
  </si>
  <si>
    <t>R26</t>
  </si>
  <si>
    <t>R27</t>
  </si>
  <si>
    <t>R28</t>
  </si>
  <si>
    <t>R29</t>
  </si>
  <si>
    <t>R30</t>
  </si>
  <si>
    <t>R31</t>
  </si>
  <si>
    <t>R32</t>
  </si>
  <si>
    <t>R33</t>
  </si>
  <si>
    <t>R34</t>
  </si>
  <si>
    <t>R35</t>
  </si>
  <si>
    <t>R36</t>
  </si>
  <si>
    <t>R37</t>
  </si>
  <si>
    <t>R38</t>
  </si>
  <si>
    <t>R39</t>
  </si>
  <si>
    <t>R40</t>
  </si>
  <si>
    <t>LIMITE DE MADUREZ DEFINIDO</t>
  </si>
  <si>
    <t>R41</t>
  </si>
  <si>
    <t>R42</t>
  </si>
  <si>
    <t>R43</t>
  </si>
  <si>
    <t>R44</t>
  </si>
  <si>
    <t>R45</t>
  </si>
  <si>
    <t>R46</t>
  </si>
  <si>
    <t>R47</t>
  </si>
  <si>
    <t>R48</t>
  </si>
  <si>
    <t>R49</t>
  </si>
  <si>
    <t>R50</t>
  </si>
  <si>
    <t>R51</t>
  </si>
  <si>
    <t>R52</t>
  </si>
  <si>
    <t>R53</t>
  </si>
  <si>
    <t>LIMITE DE MADUREZ GESTIONADO CUANTITATIVAMENTE</t>
  </si>
  <si>
    <t>R55</t>
  </si>
  <si>
    <t>LIMITE DE MADUREZ OPTIMIZADO</t>
  </si>
  <si>
    <t>ID/ITEM</t>
  </si>
  <si>
    <t>3.1 INSTRUMENTO DE EVALUACIÓN: Nivel de cumplimiento de acuerdo al ciglo PHVA del modelo de seguridad</t>
  </si>
  <si>
    <t>Respecto al modelo de seguridad</t>
  </si>
  <si>
    <t>Para entidades de orden nacional obligadas</t>
  </si>
  <si>
    <t>Para entidades de orden territorial A</t>
  </si>
  <si>
    <t>NIVEL</t>
  </si>
  <si>
    <t>CUMPLE?</t>
  </si>
  <si>
    <t>OPTIMIZADO</t>
  </si>
  <si>
    <t>GESTIONADO
CUANTITATIVAMENTE</t>
  </si>
  <si>
    <t xml:space="preserve"> DEFINIDO</t>
  </si>
  <si>
    <t>GESTIONADO</t>
  </si>
  <si>
    <t>INICIAL</t>
  </si>
  <si>
    <t>Nivel de madurez alcanzado</t>
  </si>
  <si>
    <t>Inclusión de la seguridad de la información en la gestión de proyectos</t>
  </si>
  <si>
    <t>Reporte de eventos e incidentes de seguridad de la información de los últimos 12 meses.</t>
  </si>
  <si>
    <t xml:space="preserve">
Pregunte como la Entidad integra la seguridad de la información en el ciclo de vida de los proyectos para asegurar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</si>
  <si>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De orden territorial</t>
  </si>
  <si>
    <t>Somos una Institución Universitaria Pública, comprometida con el desarrollo regional, a través de la formación integral de personas, donde el ser, saber y el hacer se fundamentan en los principios de libertad, convivencia, respeto a la vida, la diversidad y el medio ambiente.</t>
  </si>
  <si>
    <t>El Colegio Mayor del Cauca creado por la Ley 48 de 1945, inició su labor académica el 13 de noviembre de 1967. En el año 2008 se expide la Resolución 5858 por medio de la cual se modifica su carácter académico a INSTITUCIÓN UNIVERSITARIA. Es un Establecimiento Público del orden departamental, de carácter académico, con personería jurídica, autonomía administrativa, patrimonio independiente y con domicilio en la ciudad de Popayán.
Para afrontar este nuevo reto, la Institución se preparó diseñando nuevos programas académicos profesionales y por ciclos propedéuticos y efectuando importantes reformas a sus programas tecnológicos.
Inicia esta etapa con una oferta académica que satisfaga las necesidades regionales a través de sus tres Facultades así: Facultad de Arte y Diseño: Tecnologías en: Delineantes de Arquitectura e Ingeniería, Diseño Artesanal, carrera profesional en Arquitectura, Diplomados enfocados a construcciones amigables con el medio ambiente (Arquitectura Bioclimática) y su programa de extensión ArteMayor que ofrece: Música: guitarra clásica y eléctrica, piano, violín, batería, gramática musical, Audiovisuales: fotografía, producción, guión, manejo de cámaras, tecnología audiovisual; Facultad de Ciencias Sociales y de la Administración: Tecnologías en: Gestión Financiera, Gestión Empresarial y Gestión Comercial y de Mercados con su ciclo propedéutico en Administración de Empresas y el Programa de formación académica en conocimientos y aptitud ocupacional de idioma extranjero - Inglés; Facultad de Ingeniería: Tecnología en Desarrollo de Software y su carrera profesional en Ingeniería Informática, extensión en herramientas computacionales y diplomados en áreas afines y cambiantes de acuerdo al avance tecnológico mundial .
Su desarrollo académico se fundamenta en principios y valores que se constituyen en un eje transversal de la formación que reciben sus estudiantes.
Personal: Su mayor cualidad está reflejada en el calidad humana y formación de sus servidores públicos que han integrado la lealtad, la transparencia y el compromiso a su proyecto de vida. Esto se refleja en la efectividad, eficiencia y eficacia de los diferentes procesos que se desarrollan cotidianamente y al alcance de grandes propósitos que se cumplen para bien de la sociedad.
Estudiantes: Su razón de trabajo y objetivo de desarrollo y buenas prácticas. Todo el trabajo de directivos, docentes y administrativos está encaminado a la satisfacción de sus necesidades de formación para que puedan alcanzar sus sueños y cumplir sus metas. Jóvenes de todos los Municipios del Cauca y de los departamentos que constituyen su área de influencia acceden a la Educación Superior a través de un proceso de admisión claro, preciso que brinda confianza a quienes escogen esta oportunidad de estudio. Estudiantes que llegan con la certeza de encontrar el beneficio de estudiar en una INSTITUCION PÚBLICA, amparada por la generosidad de los colombianos, pero también conocedores de la responsabilidad que encierra acceder a estos cupos que otros menos afortunados no han podido disfrutar. Por eso la importancia de entender que en una Institución Pública todos adquirimos una deuda de responsabilidad con el PAÍS la cual debemos honrar con responsabilidad y dignidad.
La Investigación es considerada como una función sustancial de la formación, es un elemento articulador entre la docencia, la proyección social y la extensión, toda vez que a través de ella se busca el conocimiento de la problemática regional y el planteamiento de soluciones. Cuenta con 5 grupos de investigación escalafonados en Colciencias.
La Proyección Social le permite a la Institución Universitaria Colegio Mayor del Cauca acercarse a la sociedad, sus proyectos le permiten ser generadores de propuestas de desarrollo, de ideas emprendedoras, o pueden estar inmersos en contribuir a la solución de conflictos, ocasionados por factores como la pobreza, el desplazamiento, el desempleo, el analfabetismo, o la insatisfacción de necesidades.
Cuenta con cuatro Sedes: El Claustro de la Encarnación declarado Monumento Nacional y patrimonio arquitectónico de la ciudad de Popayán, la Casa Obando casona colonial que conserva el estilo propio de las casas payaneses, el edificio Bicentenario que integra su fachada a la lectura urbana del sector histórico de la ciudad y la armoniza con la construcción moderna en su interior con grandes espacios acompañados por soleados e iluminados corredores y salones de clase que invitan al estudio y la reflexión y la sede norte.</t>
  </si>
  <si>
    <t>ENTIDAD DE ORDEN TERRITORIAL B</t>
  </si>
  <si>
    <t>Tipo de entidad y plazos. docx
Respuesta MinTic Clasificación y plazos.pdf</t>
  </si>
  <si>
    <t>Se obtiene del sistema CELESTE</t>
  </si>
  <si>
    <t>Visita al Centro de Cómputo</t>
  </si>
  <si>
    <t>Gestión Documental</t>
  </si>
  <si>
    <t>Recepcionar las transferencias documentales</t>
  </si>
  <si>
    <t>Ejecutar las actividades definidas en el PINAR (producción documental, gestión y trámite, organización, transferencias, disposición de documentos, preservación a largo plazo y valoración</t>
  </si>
  <si>
    <t>Registrar y controlar el préstamo de documentos</t>
  </si>
  <si>
    <t>Ubicar, conservar y preservar los acervos documentales</t>
  </si>
  <si>
    <t xml:space="preserve">Eliminar documentos según la disposición señalada en tablas de retención </t>
  </si>
  <si>
    <t xml:space="preserve"> Administración de los registros (producción, organización, preservación y control de documentos en los archivos de gestión)</t>
  </si>
  <si>
    <t>Cumplimiento</t>
  </si>
  <si>
    <t>Relaciones con proveedores</t>
  </si>
  <si>
    <t>Aspectos de seguridad de la información de la gestión de la continuidad del negocio</t>
  </si>
  <si>
    <t xml:space="preserve">Seguridad física y del entorno </t>
  </si>
  <si>
    <t>Áreas  seguras</t>
  </si>
  <si>
    <t>Responsable de Seguridad de la Información</t>
  </si>
  <si>
    <t>Políticas de seguridad de la información</t>
  </si>
  <si>
    <t>Organización de la seguridad de la información</t>
  </si>
  <si>
    <t>Seguridad de los recursos humanos</t>
  </si>
  <si>
    <t>Gestión de activos</t>
  </si>
  <si>
    <t>Control de acceso</t>
  </si>
  <si>
    <t>Criptografía</t>
  </si>
  <si>
    <t>Seguridad física y del entorno</t>
  </si>
  <si>
    <t>Seguridad de las operaciones</t>
  </si>
  <si>
    <t>Procedimientos operacionales y responsabilidades</t>
  </si>
  <si>
    <t>Protección contra códigos maliciosos</t>
  </si>
  <si>
    <t>Copias de respaldo</t>
  </si>
  <si>
    <t>Registro y seguimiento</t>
  </si>
  <si>
    <t>Control del software operacional</t>
  </si>
  <si>
    <t>Consideraciones sobre auditorías de sistemas de información</t>
  </si>
  <si>
    <t>Seguridad de las comunicaciones</t>
  </si>
  <si>
    <t>Gestión de la seguridad de las redes</t>
  </si>
  <si>
    <t>Transferencia de información</t>
  </si>
  <si>
    <t xml:space="preserve">Datos de prueba </t>
  </si>
  <si>
    <t>Adquisición, desarrollo y mantenimiento de sistemas</t>
  </si>
  <si>
    <t>Requisitos de seguridad de los sistemas de información</t>
  </si>
  <si>
    <t>Seguridad en los procesos de desarrollo y de soporte</t>
  </si>
  <si>
    <t>Gestión de incidentes de seguridad de la información</t>
  </si>
  <si>
    <t>Gestión Financiera y Contable</t>
  </si>
  <si>
    <t>Codificar y registrar información contable y financiera</t>
  </si>
  <si>
    <t>control de software operacional</t>
  </si>
  <si>
    <t>Las prioridades relacionadas con la misión, objetivos y actividades de la Entidad son establecidas y comunicadas.</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</si>
  <si>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búsqueda de eventos como personal no autorizado, u otros eventos relacionados con  conexiones, dispositivos y software. </t>
  </si>
  <si>
    <t>Comunicaciones</t>
  </si>
  <si>
    <t>Actualizar base de datos</t>
  </si>
  <si>
    <t>Recoger información  para elaborar comunicados y alimentar la página web (información secundaria)</t>
  </si>
  <si>
    <t>Actualizar base de datos con los admitidos y matriculados de la feria académica institucional de cada período académico</t>
  </si>
  <si>
    <t>Trabajar conjuntamente con el grupo de sistemas para modificar, actualizar y realizar el cierre del proceso de admisión</t>
  </si>
  <si>
    <t>Seleccionar y publicar de lista de admitidos en cada periodo académico</t>
  </si>
  <si>
    <t>Ejecutar el registro y control académico en cada facultad</t>
  </si>
  <si>
    <t>Administración Académica</t>
  </si>
  <si>
    <t>Registrar y actualizar la base de datos de los egresados</t>
  </si>
  <si>
    <t>Ejecutar el registro y control académico</t>
  </si>
  <si>
    <t>Relacionamiento con el entorno</t>
  </si>
  <si>
    <t>Ejecutar el registro y control académico (Educación continuada)</t>
  </si>
  <si>
    <t>Evaluar, establecer y aprobar las directrices políticas, objetivos, metas institucionales</t>
  </si>
  <si>
    <t>Estudio y aprobación de los documentos institucionales normativos</t>
  </si>
  <si>
    <t>Realizar seguimiento a las acciones  de mejora implementadas a partir de los sistemas de gestión</t>
  </si>
  <si>
    <t>Cumplimiento con las políticas y normas de seguridad</t>
  </si>
  <si>
    <t xml:space="preserve"> Identificar causas de retiro en los diferentes tipos de vinculación que se presenten y expedir los actos administrativos</t>
  </si>
  <si>
    <t>Verificación, revisión y evaluación de la continuidad de la seguridad de la información</t>
  </si>
  <si>
    <t>Pregunte sobre las  membrecías en grupos o foros de interés especial en seguridad de la información en los que se encuentran inscritos las personas responsables de la SI.</t>
  </si>
  <si>
    <t>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t>
  </si>
  <si>
    <t>PROGRAMA DE GESTIÓN DOCUMENTAL-PGD</t>
  </si>
  <si>
    <t>De acuerdo a la NIST deben identificarse los elementos de resiliencia para soportar la entrega de los servicios críticos de la entidad.</t>
  </si>
  <si>
    <t>CID</t>
  </si>
  <si>
    <t>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teniendo en cuenta la criticidad de la información, sistemas y procesos del negocio involucrados, los incidentes de seguridad de la información y la revaloración de los riesgos.</t>
  </si>
  <si>
    <t>https://unimayor.edu.co/web/unimayor/area-administrativa/estructura-academico-administrativa/organigrama</t>
  </si>
  <si>
    <t>Estratificación de la entidad.Docx</t>
  </si>
  <si>
    <t xml:space="preserve">Sistema financiero y contable </t>
  </si>
  <si>
    <t>En proceso</t>
  </si>
  <si>
    <t xml:space="preserve"> Derechos de propiedad intelectual</t>
  </si>
  <si>
    <t>Responsable de Investigaciones</t>
  </si>
  <si>
    <t xml:space="preserve">Solicite los procedimientos  establecidos que especifiquen cuándo y a través de que autoridades se debería contactar a las autoridades, verifique si de acuerdo a estos procedimientos se han  reportado eventos o incidentes de SI de forma consistente.
</t>
  </si>
  <si>
    <t xml:space="preserve">Solicite el procedimiento mediante el cual se clasifican los activos de información y evalúe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</si>
  <si>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r>
      <t xml:space="preserve">Pregunte por la política, procedimiento, directriz o lineamiento que defina el uso aceptable de los activos, verifique que es conocida por los empleados y usuarios de partes externas que usan activos de la Entidad o tienen acceso a ellos. 
</t>
    </r>
    <r>
      <rPr>
        <sz val="9"/>
        <color rgb="FFFF0000"/>
        <rFont val="Calibri"/>
        <family val="2"/>
        <scheme val="minor"/>
      </rPr>
      <t/>
    </r>
  </si>
  <si>
    <t>Fuga de informacion debido a ausencia de controles sobre la propiedad intelectual</t>
  </si>
  <si>
    <t>Se monitorea  a traves  de la ejecucion de indicadores de gestion del proceso Gestion Documental</t>
  </si>
  <si>
    <t xml:space="preserve">fuga de informacion </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</si>
  <si>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</si>
  <si>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Disponibilidad del servicio.</t>
  </si>
  <si>
    <t>se debe involucrar en un procedimiento, nuevo o existente los requisitos para la autorizacion formal de las solicitudes de acceso, para revision periodica de derechos de acceso y retiro de permisos.</t>
  </si>
  <si>
    <t>Procedimiento de registro y de cancelacion de usuarios en plataformas.</t>
  </si>
  <si>
    <t xml:space="preserve">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
</t>
  </si>
  <si>
    <t xml:space="preserve">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
requiera la separación de deberes.
</t>
  </si>
  <si>
    <t xml:space="preserve">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
</t>
  </si>
  <si>
    <r>
      <t xml:space="preserve">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
</t>
    </r>
    <r>
      <rPr>
        <sz val="11"/>
        <color rgb="FFFF0000"/>
        <rFont val="Calibri"/>
        <family val="2"/>
        <scheme val="minor"/>
      </rPr>
      <t/>
    </r>
  </si>
  <si>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</si>
  <si>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</si>
  <si>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La Institucion Universitaria por ser entidad prestadora de servicios de educacion no tiene area de cargue o desargue.</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</si>
  <si>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</si>
  <si>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</si>
  <si>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r>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r>
    <r>
      <rPr>
        <sz val="11"/>
        <color rgb="FFFF0000"/>
        <rFont val="Calibri"/>
        <family val="2"/>
        <scheme val="minor"/>
      </rPr>
      <t/>
    </r>
  </si>
  <si>
    <t>Se aplica con el Documento mejores practicas de seguridad y privacidad de la informacion.</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</si>
  <si>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</si>
  <si>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</si>
  <si>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 xml:space="preserve">Revisar los registros de las actividades del administrador y del operador del sistema, los registros se deben proteger y revisar con regularidad.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</si>
  <si>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</si>
  <si>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 xml:space="preserve">Revisar las restricciones y las reglas para la instalación de software por parte de los usuarios.
</t>
  </si>
  <si>
    <t xml:space="preserve">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
</t>
  </si>
  <si>
    <t>Infome auditoria interna de seguridad y privacidad de la informacion</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</si>
  <si>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</si>
  <si>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 xml:space="preserve">De acuerdo a NIST se debe proteger la integridad de las redes incorporando segregación donde se requiera.
</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</si>
  <si>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</si>
  <si>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</si>
  <si>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</si>
  <si>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 xml:space="preserve">Revisar la documentación y los principios para la construcción de sistemas seguros, y aplicarlos a cualquier actividad de implementación de sistemas de información.
</t>
  </si>
  <si>
    <t xml:space="preserve">Verifique en una muestra que para pasar a producción los desarrollos se realizan pruebas de seguridad. También verifique que los procesos de detección de incidentes son probados periódicamente.
</t>
  </si>
  <si>
    <t xml:space="preserve">Revisar las pruebas de aceptación de sistemas, para los sistemas de información nuevos, actualizaciones y nuevas versiones, se deberían establecer programas de prueba para aceptación y criterios de aceptación relacionados.
</t>
  </si>
  <si>
    <t>La IUCMC ha creado un ambiente de pruebas basico que cumple los requisitos estipulado en la "politica de desarrollo seguro" para generar software seguro</t>
  </si>
  <si>
    <t>104.01.02.02.D.18 INDICADORES DE GESTION</t>
  </si>
  <si>
    <t>Las estrategias de respuesta a incidentes se actualizan</t>
  </si>
  <si>
    <t>Generar procedimiento  con requisitos de registro y cancelacion de usuarios ademas de asignacion de derechos de acceso. Debe ser aplicable en sistemas de informacion propios o adquiridos a terceros ademas de creacion, suspension o cancelacion de cuentas de correo institucional.</t>
  </si>
  <si>
    <t>Se recomienda listar los servicios criticos y documentar procedimientos de respuesta y recuperación, asociados a los servicios
Es de anotar que los controles de seguridad y privacidad de la informacion se aplican aun en situaciones criticas o de contingencia.</t>
  </si>
  <si>
    <t>Se actualiza conforme las requerimientos gubernamentales y se encuentra en mejora continua.</t>
  </si>
  <si>
    <t>https://campus.unimayor.edu.co/CampusSGI  opción: Campus UNIMAYOR SAIC/Gestión y planeación estratégica/Planeación y Mejora/Documentos</t>
  </si>
  <si>
    <t>MISION Y VISION</t>
  </si>
  <si>
    <t xml:space="preserve">https://campus.unimayor.edu.co/CampusSGI 
opción:
Campus UNIMAYOR SAIC/Gestión y planeación estratégica/Direccionamiento Estratégico /Documentos
</t>
  </si>
  <si>
    <t>CARACTERIZACIÓN TIC</t>
  </si>
  <si>
    <t xml:space="preserve">https://campus.unimayor.edu.co/CampusSGI 
opción:
Campus UNIMAYOR SAIC/ Gestión de Recursos Tecnológicos/Gestión de recursos tecnológicos/Caracterización
</t>
  </si>
  <si>
    <t>MAPA DE PROCESOS</t>
  </si>
  <si>
    <t>https://campus.unimayor.edu.co/CampusSGI 
opción:
Campus UNIMAYOR SAIC/Gestión y planeación estratégica/Planeación y Mejora/Documentos</t>
  </si>
  <si>
    <t xml:space="preserve">ORGANIGRAMA INSTITUCIONAL
https://unimayor.edu.co/web/unimayor/area-administrativa/estructura-academico-administrativa/organigrama
</t>
  </si>
  <si>
    <t>https://campus.unimayor.edu.co/CampusSGI 
opción:
Campus UNIMAYOR SAIC/Gestión y planeación estratégica/Direccionamiento Estratégico/Documentos</t>
  </si>
  <si>
    <t xml:space="preserve">* POLITICA DE SEGURIDAD Y PRIVACIDAD DE LA INFORMACION
* POLÍTICA, ALCANCE Y OBJETIVOS DE SEGURIDAD DE LA INFORMACIÓN
</t>
  </si>
  <si>
    <t>https://campus.unimayor.edu.co/CampusSGI 
opción:
Campus UNIMAYOR SAIC/Gestión y planeación estratégica/Direccionamiento Estratégico /Política</t>
  </si>
  <si>
    <t>ROLES Y RESPONSABILIDADES</t>
  </si>
  <si>
    <t>https://campus.unimayor.edu.co/CampusSGI 
opción: 
Campus UNIMAYOR SAIC/Gestión de Recursos Tecnológicos/Seguridad de la Información/Documentos</t>
  </si>
  <si>
    <t xml:space="preserve"> PLAN Y ESTRATEGIA DE TRANSICIÓN DE IPV4 A IPV6</t>
  </si>
  <si>
    <t>MSPI Actualizado 2021</t>
  </si>
  <si>
    <t>PLAN DE TRATAMIENTO DE RIESGOS
SEGURIDAD Y PRIVACIDAD DE LA INFORMACIÓN
(DIGITAL Y FÍSICA)</t>
  </si>
  <si>
    <t xml:space="preserve">CONTROL DE DOCUMENTOS </t>
  </si>
  <si>
    <t>https://campus.unimayor.edu.co/CampusSGI 
opción:
Campus UNIMAYOR SAIC/Gestión y planeación estratégica/Planeación y Mejora/Procedimientos</t>
  </si>
  <si>
    <t>CONVOCATORIA, SELECCIÓN, VINCULACIÓN Y RETIRO DE PERSONAL</t>
  </si>
  <si>
    <t>https://campus.unimayor.edu.co/CampusSGI 
opción: 
Campus UNIMAYOR SAIC/Gestión y Desarrollo del Talento Humano/Gestión y desarrollo del talento humano/Procedimientos</t>
  </si>
  <si>
    <t>PLAN DE SENSIBILIZACIÓN</t>
  </si>
  <si>
    <t xml:space="preserve">https://campus.unimayor.edu.co/CampusSGI 
opción: 
Campus Unimayor SAIC/Gestión de Recursos Tecnológicos/Seguridad de la Información/Documentos
</t>
  </si>
  <si>
    <t>ACTIVOS DE INFORMACIÓN</t>
  </si>
  <si>
    <t>https://campus.unimayor.edu.co/CampusSGI
 opción: 
Campus Unimayor SAIC/Gestión de Recursos Tecnológicos/Seguridad de la Información/Documentos</t>
  </si>
  <si>
    <t>Interconexión_2022_1Semestre .jpg</t>
  </si>
  <si>
    <t xml:space="preserve">FORMATO ÚNICO DE INVENTARIO DOCUMENTAL  (FUID) </t>
  </si>
  <si>
    <t>https://campus.unimayor.edu.co/CampusSGI
 opción: 
Campus Unimayor SAIC/Gestión de la Información y la Comunicación/Gestión Documental/Formatos</t>
  </si>
  <si>
    <t>REPORTE DE INCIDENTES</t>
  </si>
  <si>
    <t>CONTINUIDAD DEL NEGOCIO</t>
  </si>
  <si>
    <t>GESTIÓN DE INCIDENTES
REPORTE DE INCIDENTES SPI
DECLARACIÓN DE APLICABILIDAD
ROLES Y RESPONSABILIDADES SEG Y PRIVAC DE LA INFORMACIÓN
PLAN DE SENSIBILIZACIÓN
PLAN DE TRATAMIENTO DE RIESGOS DE SPI
PLAN Y ESTRATEGIA DE TRANSICIÓN DE IPV4 A IPV6
PLAN DE TRANSICIÓN IPV6 FASE 1
PLAN DE SEGURIDAD Y PRIVACIDAD DE LA INFORMACIÓN
ACTIVOS DE INFORMACIÓN
INDICADORES DE GESTIÓN
MEJORES PRÁCTICAS DE SPI
CONTINUIDAD DE NEGOCIO
BITÁCORA DE BACKUPS
NORMOGRAMA TIC
MATRIZ ANÁLISIS DE RIESGOS SPI
MATRIZ RIESGOS SEGURIDAD DE LA INFORMACIÓN
POLÍTICA DE SEGURIDAD Y PRIVACIDAD DE LA INFORMACIÓN
POLÍTICA DE GESTIÓN DE ACTIVOS
POLÍTICA DE CONTROL DE ACCESOS
POLÍTICA DE DESARROLLO SEGURO
POLÍTICA DE PROVEEDORES
POLÍTICA DE USO DE CORREO ELECTRÓNICO
POLÍTICA DE TELETRABAJO
POLÍTICA COPIAS DE RESPALDO-BACKUPS
POLÍTICAS DE DISPOSITIVOS MÓVILES
POLÍTICA DE USO DE CONTROLES CRIPTOGRÁFICOS
POLÍTICA ALCANCE OBJETIVO SGSI</t>
  </si>
  <si>
    <t>https://campus.unimayor.edu.co/CampusSGI
 opción: 
Campus Unimayor SAIC/Gestión de Recursos Tecnológicos/Seguridad de la Información</t>
  </si>
  <si>
    <t>Agregar Gobierno Digital</t>
  </si>
  <si>
    <t>INDICADORES DE GESTIÓN</t>
  </si>
  <si>
    <t>DECLARACIÓN DE APLICABILIDAD</t>
  </si>
  <si>
    <t>https://campus.unimayor.edu.co/CampusSGI
 opción: 
Campus Unimayor SAIC/Gestión de Recursos Tecnológicos/Seguridad de la Información/Formatos</t>
  </si>
  <si>
    <t>PLAN DE TRATAMIENTO DE RIESGOS DE SPI</t>
  </si>
  <si>
    <t>PLAN ESTRATÉGICO DE TECNOLOGÍAS DE LA INFORMACIÓN - PETI</t>
  </si>
  <si>
    <t>https://campus.unimayor.edu.co/CampusSGI
 opción: 
Campus Unimayor SAIC/Gestión de Recursos Tecnológicos/Gestión de Recursos Tecnológicos/Documentos</t>
  </si>
  <si>
    <t xml:space="preserve">Instrumento: MSPI </t>
  </si>
  <si>
    <t>Riesgos Unimayor</t>
  </si>
  <si>
    <t>http://10.20.30.3:8082/riesgosunimayor/login.aspx</t>
  </si>
  <si>
    <t>Ing. Jairo Alexander Astudillo Lagos
Director Gestión de Recursos Tecnológico
8241109 Ext. 108 - 8333390 Ext. 210
tic@unimayor.edu.co</t>
  </si>
  <si>
    <t>Ing. Neila Cupitra Gómez</t>
  </si>
  <si>
    <t>https://campus.unimayor.edu.co/CampusSGI
 opción: 
Campus Unimayor SAIC/Gestión de planeación estratégica/Direccionamiento estratégico/Políticas/POLÍTICA CONTROL DE ACCESO</t>
  </si>
  <si>
    <t>https://campus.unimayor.edu.co/CampusSGI
 opción: 
Campus Unimayor SAIC/Gestión de planeación estratégica/Direccionamiento estratégico/Políticas/POLÍTICA CONTROL DE ACCESO
https://campus.unimayor.edu.co/CampusSGI
 opción: 
Campus Unimayor SAIC/Gestión de planeación estratégica/Direccionamiento estratégico/Políticas/POLÍTICA DE DESARROLLO SEGURO</t>
  </si>
  <si>
    <t>https://campus.unimayor.edu.co/CampusSGI
 opción: 
Campus Unimayor SAIC/Gestión de planeación estratégica/Direccionamiento estratégico/Políticas/POLÍTICA DE DESARROLLO SEGURO</t>
  </si>
  <si>
    <t>https://campus.unimayor.edu.co/CampusSGI
 opción: 
Campus Unimayor SAIC/Gestión de Recursos Tecnológicos/Gestión de Recursos Tecnológicos/Procedimientos</t>
  </si>
  <si>
    <t>https://campus.unimayor.edu.co/CampusSGI
 opción: 
Campus Unimayor SAIC/Gestión de Recursos Tecnológicos/Gestión de Recursos Tecnológicos/Procedimientos/CONTINUIDAD DEL NEGOCIO</t>
  </si>
  <si>
    <t>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t>
  </si>
  <si>
    <t>https://campus.unimayor.edu.co/CampusSGI
 opción: 
Campus Unimayor SAIC/Gestión de Recursos Tecnológicos/Seguridad de la Información/Documentos/MEJORES PRÁCTICAS</t>
  </si>
  <si>
    <t xml:space="preserve">https://campus.unimayor.edu.co/CampusSGI 
opción:
Campus UNIMAYOR SAIC/Gestión y planeación estratégica/Planeación y Mejora/Procedimientos/CONTROL DE DOCUMENTOS </t>
  </si>
  <si>
    <t>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DE DESARROLLO SEGURO</t>
  </si>
  <si>
    <t>https://campus.unimayor.edu.co/CampusSGI
 opción: 
Campus Unimayor SAIC/Gestión de planeación estratégica/Direccionamiento estratégico/Políticas/POLÍTICA DE COPIAS DE RESPALDO</t>
  </si>
  <si>
    <t xml:space="preserve">
https://campus.unimayor.edu.co/CampusSGI
 opción: 
Campus Unimayor SAIC/Gestión de Recursos Tecnológicos/Seguridad de la Información/Documentos/MEJORES PRÁCTICAS</t>
  </si>
  <si>
    <t>https://campus.unimayor.edu.co/CampusSGI
 opción: 
Campus Unimayor SAIC/Gestión de Recursos Tecnológicos/Gestión de Recursos Tecnológicos/Procedimientos/ADMINISTRACIÓN DE SERVIDORES Y SERVICIOS DE RED
https://campus.unimayor.edu.co/CampusSGI
 opción: 
Campus Unimayor SAIC/Gestión de planeación estratégica/Direccionamiento estratégico/Políticas/POLÍTICA CONTROL DE ACCESO</t>
  </si>
  <si>
    <t>Se recomienda socializar y hacer firmar el acuerdo de confidencialidad con el personal de planta y ocasional de la IUCMC.</t>
  </si>
  <si>
    <t>https://campus.unimayor.edu.co/CampusSGI
 opción: 
Campus Unimayor SAIC/Gestión de planeación estratégica/Direccionamiento estratégico/Políticas/POLÍTICA CONTROL DE ACCESO
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DE DESARROLLO SEGURO
https://campus.unimayor.edu.co/CampusSGI
 opción: 
Campus Unimayor SAIC/Gestión de Recursos Tecnológicos/Seguridad de la Información/Documentos/MEJORES PRÁCTICAS</t>
  </si>
  <si>
    <t>https://campus.unimayor.edu.co/CampusSGI
 opción: 
Campus Unimayor SAIC/Gestión de planeación estratégica/Direccionamiento estratégico/Políticas/POLÍTICA DE DESARROLLO SEGURO
https://campus.unimayor.edu.co/CampusSGI
 opción: 
Campus Unimayor SAIC/Gestión de planeación estratégica/Direccionamiento estratégico/Políticas/POLÍTICA PARA PROVEEDORES</t>
  </si>
  <si>
    <t>https://campus.unimayor.edu.co/CampusSGI
 opción: 
Campus Unimayor SAIC/Gestión de Recursos Tecnológicos/Seguridad de la Información/Documentos/REPORTE DE INCIDENTES
https://campus.unimayor.edu.co/CampusSGI
 opción: 
Campus Unimayor SAIC/Gestión de Recursos Tecnológicos/Seguridad de la Información/Procedimientos/GESTIÓN DE INCIDENTES</t>
  </si>
  <si>
    <t>https://campus.unimayor.edu.co/CampusSGI
 opción: 
Campus Unimayor SAIC/Gestión de Recursos Tecnológicos/Seguridad de la Información/Documentos/REPORTE DE INCIDENTES</t>
  </si>
  <si>
    <t xml:space="preserve">
https://campus.unimayor.edu.co/CampusSGI
 opción: 
Campus Unimayor SAIC/Gestión de Recursos Tecnológicos/Seguridad de la Información/Procedimientos/GESTIÓN DE INCIDENTES</t>
  </si>
  <si>
    <t>https://campus.unimayor.edu.co/CampusSGI
 opción: 
Campus Unimayor SAIC/</t>
  </si>
  <si>
    <t>ROLES Y RESPONSABILIDADES SEGURIDAD DE LA INFORMACIÓN
104.01.02.D.12</t>
  </si>
  <si>
    <t>PLAN DE TRATAMIENTO DE RIESGOS DE SEGURIDAD Y PRIVACIDAD DE LA INFORMACIÓN
104.01.02.D.14</t>
  </si>
  <si>
    <t>POLÍTICA DE TELETRABAJO
SEGURIDAD Y PRIVACIDAD DE LA INFORMACIÓN
100.05.05.D.47</t>
  </si>
  <si>
    <t xml:space="preserve">Revise el proceso de selección de los funcionarios y contratistas, verifique que se lleva a cabo una revisión de: 
a) Referencias satisfactorias
b) Verificación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</si>
  <si>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PROCEDIMIENTO: CONVOCATORIA, SELECCIÓN, VINCULACIÓN Y RETIRO DE PERSONAL 
202.02.01.P.01</t>
  </si>
  <si>
    <t>POLÍTICA DE GESTIÓN DE LOS ACTIVOS DE INFORMACIÓN
SEGURIDAD Y PRIVACIDAD DE LA INFORMACIÓN
100.05.05.D.42</t>
  </si>
  <si>
    <t>POLÍTICA DE TRATAMIENTO Y PROTECCIÓN DE DATOS PERSONALES 
100.05.05.D.22</t>
  </si>
  <si>
    <t>POLÍTICA PARA PROVEEDORES
SEGURIDAD Y PRIVACIDAD DE LA INFORMACIÓN
100.05.05.D.43</t>
  </si>
  <si>
    <t>La entidad ha realizado una auditoria de seguridad y privacidad de la informacion.
Final_2022_INFORME DE AUDITORIA INTERNA_KM_2022.pdf</t>
  </si>
  <si>
    <t xml:space="preserve">Indague como evitan que una  persona pueda acceder, modificar o usar activos sin autorización ni detección. La mejor práctica dicta que el inicio de un evento debe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</si>
  <si>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Se recomienda incluir dentro de los items del formato para desarrollo de proyectos,  el cumplimiento de las políticas y objetivos de seguridad de la información implementados y aprobados por la Institución</t>
  </si>
  <si>
    <t>Se recomienda contemplar los requisitos para la vinculacion y desvinculacion de contratistas dentro del documento Convocatoria, Selección, vinculación y retiro de personal</t>
  </si>
  <si>
    <t>Solicitar al área de desarrollo en Campus Contratación, la aceptación de la Política de Seguridad y Privacidad de la Información tanto de Contatistas como Docentes Catedráticos, en el momento de ingresar la documentación e información solicitada en página.
Solicitar al proceso de Gestión Jurídica incluir dentro de los contratos de prestación de servicio la clausula de acuerdo de confidencialidad.</t>
  </si>
  <si>
    <t>PLAN DE SENSIBILIZACIÓN
SEGURIDAD Y PRIVACIDAD DE LA INFORMACIÓN
104.01.02.D.13</t>
  </si>
  <si>
    <t>SEGUIMIENTO A LA GESTIÓN ÉTICA Y CONTROL DISCIPLINARIO
202.02.01.P.02</t>
  </si>
  <si>
    <t>Se incluyó en las resoluciones en el parágrafo 1, artículo 7o. el deber de confidencialidad de la información, para todas las vinculaciones realizadas a partir del 16 de enero de 2020. Evidencia: resoluciones de vinculación docentes catedráticos y ocasionales I-2020. reposan en historias laborales Oficina Talento Humano.
 Se realizó la inclusión de la obligación contractual en cláusula 16o. sobre confidencialidad de la información entregada para la ejecución del objeto contractual y con posterioridad a su finalización, en los contratos de prestación de servicios de apoyo a la gestión suscritos a partir del 16 de enero de 2020. Evidencia: Archivo contratos 2020, se encuentra en Secretaría General.
Acción No. 810 (Aplicativo Acciones SGI)</t>
  </si>
  <si>
    <t>Se debe solicitar seguimieno a la acción No. 810 (Aplicativo Acción SGI)</t>
  </si>
  <si>
    <t>Se recomienda que se anexe a los futuros contratos un item en el cual se verifique que han sido informados de la Política de Gestión de Activos de Información de Seguridad y Privacidad de la Información y que los interventores y supervisores verifiquen su cumplimiento</t>
  </si>
  <si>
    <t>ACTA DE INFORME DE GESTIÓN – ENTREGA DEL PUESTO DE TRABAJO 
202.02.02.R.11
PROCEDIMIENTO: CONVOCATORIA, SELECCIÓN, VINCULACIÓN Y RETIRO DE PERSONAL 
202.02.01.P.01
POLÍTICA CONTROL DE ACCESO
SEGURIDAD Y PRIVACIDAD DE LA INFORMACIÓN
100.05.05.D.40
ACUERDO No 022 de 28 de Octubre de 2020:Por medio del cual se establece el Estatuto de Propiedad Intelectual en la Institución Universitaria Colegio Mayor del Cauca y se deroga el Acuerdo del Consejo Directivo No. 017 del 20 de Octubre de 2016.
https://unimayor.edu.co/web/acuerdos/3889-acuerdo-no-022-de-28-de-octubre-de-2020
Se incluyó en las resoluciones en el parágrafo 1, artículo 7o. el deber de confidencialidad de la información, para todas las vinculaciones realizadas a partir del 16 de enero de 2020. Evidencia: resoluciones de vinculación docentes catedráticos y ocasionales I-2020. reposan en historias laborales Oficina Talento Humano.
 Se realizó la inclusión de la obligación contractual en cláusula 16o. sobre confidencialidad de la información entregada para la ejecución del objeto contractual y con posterioridad a su finalización, en los contratos de prestación de servicios de apoyo a la gestión suscritos a partir del 16 de enero de 2020. Evidencia: Archivo contratos 2020, se encuentra en Secretaría General.
Acción No. 810 (Aplicativo Acciones SGI)</t>
  </si>
  <si>
    <t>Se ha generado accion de mejora para realizar tratamiento de la confidencialidad en contratos y demas personal de la IUCMC.</t>
  </si>
  <si>
    <t>Se debe actualizar el formato Acta de Informe Gestión - Entrega del puesto de Trabajo para incluir a Contratistas, Docentes (planta, ocasionales y cátedra)
Se ha generado accion de mejora para realizar tratamiento de la confidencialidad en contratos y demas personal de la IUCMC.</t>
  </si>
  <si>
    <t>Se recomienda realizar nuevamente la actualización de Activos de Información asignando los niveles de clasificación de los mismos</t>
  </si>
  <si>
    <t>Se han donado equipos, el area TIC realiza la eliminacion de datos en discos duros pero no se tiene procedimiento.
Se conservan los discos duros retirados  de los equipos por daño o obsolescencia.
Se debe adicionar este requisito dentro del Manual de Buenas Prácticas.</t>
  </si>
  <si>
    <t xml:space="preserve">Adicionar los reqisitos aquí mencionados dentro del mismo procedimiento anterior.
</t>
  </si>
  <si>
    <t xml:space="preserve">Crear un documento con el procedimiento que se raliza para la asignación de derecho de usuarios con acceso priviligeado.
</t>
  </si>
  <si>
    <t>Existe la accion ACCION preventiva y correctiva No. 818, donde especifica el cumplimiento del requisito de confidencialidad de la información.
Establecer las demás acciones dentro del procedimiento mencionado en el item anterior.</t>
  </si>
  <si>
    <t>Establecer las demás acciones dentro del procedimiento mencionado en el item anterior.</t>
  </si>
  <si>
    <t>01/Ene/2022 al 30/Dic/2022</t>
  </si>
  <si>
    <t xml:space="preserve">Implementar en el área de desarrollo:
e) proteger contra intentos de ingreso mediante fuerza bruta; 
</t>
  </si>
  <si>
    <t>Se recomienda colocar contraseña de ingreso a la BIOS en todos los equipos administrativos y de docentes.</t>
  </si>
  <si>
    <t xml:space="preserve">https://campus.unimayor.edu.co/CampusSGI
 opción: 
Campus Unimayor SAIC/Gestión de planeación estratégica/Direccionamiento estratégico/Políticas/POLÍTICA CONTROL DE ACCESO
</t>
  </si>
  <si>
    <t>Actualizar el documento Desarrollo Sistemas de Información en el SAIC en donde se menciona el método de cifrado utilizado actualmente.</t>
  </si>
  <si>
    <t>Se continúa con mejora respecto a los perimetros de seguridad de las áreas de información crítica o sensible. Se espera en el año 2023 realizar la adquisición de un Micro Data Center que cumpla con las especificaciones mínimas relacionadas en el ítem.</t>
  </si>
  <si>
    <t>Se recomienda mantenimiento y revisión de accesos a los centros de datos y conectividad por medio del sistema de acceso biométrico para apertura de puertas.
Se encuentra en proceso el estudio de necesidad para el acondicionamiento del Centro de Datos de la Sede de Bicentenario.</t>
  </si>
  <si>
    <t>En los procesos de remodelacion o reubicacion de oficinas que han sido identificadas con activos de informacion sensible se tienen en cuenta los controles a acceso fisico de la politica de control de acceso con el fin de salvaguardar la informacion.</t>
  </si>
  <si>
    <t>Se encuentra en proceso de estudio de análisis la implementación del servicio crítico Campus a un Servicio respaldado en Nube que garantice una disponibilidad de más del 99%, sumándose a los servicios LMS Moodle y Sito Web Institucional.</t>
  </si>
  <si>
    <t>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
https://campus.unimayor.edu.co/CampusSGI
 opción: 
Campus Unimayor SAIChttps://campus.unimayor.edu.co/CampusSGI
 opción: 
Campus Unimayor SAIC/Gestión de Recursos Tecnológicos/Gestión de Recursos Tecnológicos/PLAN DE MANTENIMIENTOS 2022</t>
  </si>
  <si>
    <t>El subproceso Gestion de Recuros Tecnologicos tiene disponbles equipos auxiliares para miticar los riesgos por suspension electrica o calentamiento de equipos criticos. Se tiene plantas electricas, UPS, aires acondicionados, acompañado de un plan de mantenimiento para garantizar la continuidad de las operaciones.</t>
  </si>
  <si>
    <t>La Institucion universitaria trabaja constantemente en la actualizacion de la infraestructura tecnologica cuando se planean actualizacion o cambio de cableado estructura por tramos, se realiza cumpliendo las normativas vigentes relacionadas para tal fin.
Se escribirá una acción de mejora con el fin de dar cumplimiento al item A.11.2.3 con relación a la protección del cableado y la organización del mismo, de acuerdo a la no conformidad reportada por la Auditoría del SGSI del presente año.</t>
  </si>
  <si>
    <t>Se lleva registro en el Sistema de incidencias (GLPI) de las fallas reportadas, mantenimientos preventivos y correctivos.</t>
  </si>
  <si>
    <t>https://campus.unimayor.edu.co/CampusSGI
 opción: 
Campus Unimayor SAIC/Gestión de Recursos Tecnológicos/Seguridad de la Información/Documentos/MEJORES PRÁCTICAS
https://campus.unimayor.edu.co/CampusSGI
 opción: 
Campus Unimayor SAIChttps://campus.unimayor.edu.co/CampusSGI
 opción: 
Campus Unimayor SAIC/Gestión de Recursos Tecnológicos/Gestión de Recursos Tecnológicos/Documentos/PLAN DE MANTENIMIENTOS 2022</t>
  </si>
  <si>
    <t>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
https://campus.unimayor.edu.co/CampusSGI
 opción: 
Campus Unimayor SAIChttps://campus.unimayor.edu.co/CampusSGI
 opción: 
Campus Unimayor SAIC/Gestión de Recursos Tecnológicos/Gestión de Recursos Tecnológicos/Documentos/PLAN DE MANTENIMIENTOS 2022</t>
  </si>
  <si>
    <t>https://campus.unimayor.edu.co/CampusSGI
 opción: 
Campus Unimayor SAIC/Gestión de planeación estratégica/Direccionamiento estratégico/Políticas/POLÍTICA DE GESTIÓN DE LOS ACTIVOS DE INFORMACIÓN
https://campus.unimayor.edu.co/CampusSGI
 opción: 
Campus Unimayor SAIC/Gestión de Recursos Tecnológicos/Seguridad de la Información/Documentos/MEJORES PRÁCTICAS
https://campus.unimayor.edu.co/CampusSGI
 opción: 
Campus Unimayor SAIChttps://campus.unimayor.edu.co/CampusSGI
 opción: 
Campus Unimayor SAIC/Gestión de Recursos Tecnológicos/Gestión de Recursos Tecnológicos/Formatos/ACTA DEVOLUCIÓN DE EQUIPOS DE CÓMPUTO
https://campus.unimayor.edu.co/CampusSGI
 opción: 
Campus Unimayor SAIChttps://campus.unimayor.edu.co/CampusSGI
 opción: 
Campus Unimayor SAIC/Gestión de Recursos Tecnológicos/Gestión de Recursos Tecnológicos/Formatos/ACTA ENTREGA ACTIVOS TECNOLÓGICOS EN CALIDAD DE PRÉSTAMO</t>
  </si>
  <si>
    <t>Se cuenta con pólizas de seguros contra daños y robos de todo el parque informático de la Institución.</t>
  </si>
  <si>
    <t xml:space="preserve">https://campus.unimayor.edu.co/CampusSGI
 opción: 
Campus Unimayor SAIC/Gestión de planeación estratégica/Direccionamiento estratégico/Políticas/POLÍTICA DE TELETRABAJO
https://campus.unimayor.edu.co/CampusSGI
 opción: 
Campus Unimayor SAIC/Gestión de Recursos Tecnológicos/Seguridad de la Información/Documentos/MEJORES PRÁCTICAS
https://campus.unimayor.edu.co/CampusSGI
 opción: 
Campus Unimayor SAIChttps://campus.unimayor.edu.co/CampusSGI
 opción: 
Campus Unimayor SAIC/Gestión de Recursos Tecnológicos/Gestión de Recursos Tecnológicos/Formatos/ACTA DEVOLUCIÓN DE EQUIPOS DE CÓMPUTO
https://campus.unimayor.edu.co/CampusSGI
 opción: 
Campus Unimayor SAIChttps://campus.unimayor.edu.co/CampusSGI
 opción: 
Campus Unimayor SAIC/Gestión de Recursos Tecnológicos/Gestión de Recursos Tecnológicos/Formatos/ACTA ENTREGA ACTIVOS TECNOLÓGICOS EN CALIDAD DE PRÉSTAMO
</t>
  </si>
  <si>
    <t>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DE USO DE CONTROLES CRIPTOGRÁFICOS</t>
  </si>
  <si>
    <t>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t>
  </si>
  <si>
    <t xml:space="preserve">En el aplicativo institucional SAIC del Campus, en el Proceso de Gestión de Recursos Tecnológicos, se tienen documentados los prinicpales procedimientos, documentos e instructivos operacionales.
</t>
  </si>
  <si>
    <t xml:space="preserve">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DE COPIAS DE RESPALDO BACKUPS </t>
  </si>
  <si>
    <t>https://campus.unimayor.edu.co/CampusSGI
 opción: 
Campus Unimayor SAIC/Gestión de planeación estratégica/Direccionamiento estratégico/Políticas/POLÍTICAS DE USO DE SALAS DE SISTEMAS Y LABORATORIOS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estratégico/Políticas/POLÍTICAS DE DISPOSITIVOS MÓVILES
https://campus.unimayor.edu.co/CampusSGI
 opción: 
Campus Unimayor SAIC/Gestión de planeación estratégica/Direccionamiento estratégico/Políticas/POLÍTICAS DE TELETRABAJO
https://campus.unimayor.edu.co/CampusSGI
 opción: 
Campus Unimayor SAIC/Gestión de planeación estratégica/Direccionamiento estratégico/Políticas/POLÍTICAS DE GESTIÓN DE ACTIVOS</t>
  </si>
  <si>
    <t xml:space="preserve">En el momento se cuenta con la herramienta Heimdal Security y Thor Agent para la protección de usuario final. Adicionalmente, contamos con la herramienta de protección Perception Point que está protegiendo 75 buzones de correo electrónico institucional. </t>
  </si>
  <si>
    <t>De acuerdo a la audioría de SGSI realizada en el presente año, se inicia respaldo de información a docentes en Google Drive y se tiene una réplica del Servidor Campus, en caso de falla.</t>
  </si>
  <si>
    <t>https://campus.unimayor.edu.co/CampusSGI
 opción: 
Campus Unimayor SAIC/Gestión de Recursos Tecnológicos/Seguridad de la Información/Documentos/REPORTE DE INCIDENTES
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t>
  </si>
  <si>
    <t>Las actividades del administradaor y demas personal del area de desarrollo de sistemas de informacion se realiza mediante el aplicativo TASK MANAGER</t>
  </si>
  <si>
    <t>Se recomienda la adquisión de un servidor NTP (Servidor de tiempo de red) TZT o similar.</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</si>
  <si>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</si>
  <si>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https://campus.unimayor.edu.co/CampusSGI
 opción: 
Campus Unimayor SAIC/Gestión de planeación estratégica/Direccionamiento estratégico/Políticas/POLÍTICA CONTROL DE ACCESO
https://campus.unimayor.edu.co/CampusSGI
 opción: 
Campus Unimayor SAIC/Gestión de planeación estratégica/Direccionamiento estratégico/Políticas/POLÍTICA PARA PROVEEDORES</t>
  </si>
  <si>
    <t>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CONTROL DE ACCESO</t>
  </si>
  <si>
    <t>https://campus.unimayor.edu.co/CampusSGI
 opción: 
Campus Unimayor SAIC/Gestión de planeación estratégica/Direccionamiento estratégico/Políticas/POLÍTICA DE DESARROLLO SEGURO
https://campus.unimayor.edu.co/CampusSGI
 opción: 
Campus Unimayor SAIC/Gestión de Recursos Tecnológicos/Gestión de Recursos Tecnológicos/Instructivo/DESARROLLO SISTEMAS DE INFORMACIÓN</t>
  </si>
  <si>
    <t>https://campus.unimayor.edu.co/CampusSGI
 opción: 
Campus Unimayor SAIC/Gestión de planeación estratégica/Direccionamiento estratégico/Políticas/POLÍTICA CONTROL DE ACCESO
https://campus.unimayor.edu.co/CampusSGI
 opción: 
Campus Unimayor SAIC/Gestión de planeación estratégica/Direccionamiento estratégico/Políticas/POLÍTICA DE USO DE CONTROLES CRIPTOGRÁFICOS</t>
  </si>
  <si>
    <t xml:space="preserve">
https://campus.unimayor.edu.co/CampusSGI
 opción: 
Campus Unimayor SAIC/Gestión de planeación estratégica/Direccionamiento estratégico/Políticas/POLÍTICA DE USO DE CONTROLES CRIPTOGRÁFICOS</t>
  </si>
  <si>
    <t>Se aceptan las politicas y controles de seguridad de gmail, ademas de controles criptograficos que se aplican en sistemas de informacion, algunos sistemas criticos en el area financiera  y talento humano hacen uso de llaves.</t>
  </si>
  <si>
    <t xml:space="preserve">
https://campus.unimayor.edu.co/CampusSGI
 opción: 
Campus Unimayor SAIC/Gestión de Recursos Tecnológicos/Seguridad de la Información/Documentos/MEJORES PRÁCTICAS
https://campus.unimayor.edu.co/CampusSGI
 opción: 
Campus Unimayor SAIC/Gestión de Recursos Tecnológicos/Gestión de Recursos Tecnológicos/Instructivo/DESARROLLO SISTEMAS DE INFORMACIÓN</t>
  </si>
  <si>
    <t>https://campus.unimayor.edu.co/CampusSGI
 opción: 
Campus Unimayor SAIC/Gestión de planeación estratégica/Direccionamiento estratégico/Políticas/POLÍTICA CONTROL DE ACCESO
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DE COPIAS DE RESPALDO</t>
  </si>
  <si>
    <t>https://campus.unimayor.edu.co/CampusSGI
 opción: 
Campus Unimayor SAIC/Gestión de Recursos Tecnológicos/Seguridad de la Información/Documentos/REPORTE DE INCIDENTES
https://campus.unimayor.edu.co/CampusSGI
 opción: 
Campus Unimayor SAIC/Gestión de Recursos Tecnológicos/Seguridad de la Información/Procedimientos/GESTIÓN DE INCIDENTES
https://campus.unimayor.edu.co/CampusSGI
 opción: 
Campus Unimayor SAIC/Gestión de Recursos Tecnológicos/Gestión de Recursos Tecnológicos/Instructivo/DESARROLLO SISTEMAS DE INFORMACIÓN</t>
  </si>
  <si>
    <t>Se configuran las actualizaciones en los sistemas operativos de equipos de uso administrativo y académico, actualización de seguridad para sistemas operativos de red (servidores.
Se están realizando periódicamente procesos de identificación de vulnerabilidades mediante las herramientas de OWASP ZAP, NMAP, HostedScan Security (Escáner de vulnerabilidades en línea). De acuerdo a los casos detectados, se procede a informar a los administradores de los sistemas o recursos, la actualización, modificación o implementación del cambio o mejora según las recomendaciones suministradas.</t>
  </si>
  <si>
    <t>Se realiza auditoría técnica en los sistemas de informacion de la IUCMC, por medio de OWASP ZAP, NMAP, OPENVAS para evaluar efectividad y eficiencia de controles. Así mismo, se realizan pruebas de carga y estrés con Loader.io.</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</si>
  <si>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</si>
  <si>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Actualmente se está trabajando en la implementación de un sistema NAC.</t>
  </si>
  <si>
    <t>Se recomienda implementar el PROCEDIMIENTO DE TRANSFERENCIA DE INFORMACION.</t>
  </si>
  <si>
    <t>Se debe incluir estos requisitos en el procedimiento anterior (Transferencia de información).</t>
  </si>
  <si>
    <t>se aplican protocolos de plataforma Gmail en los correos electronicos y en sistemas de informacion se usan datos cifrados y protocolo https. Adicionalmente, se cuenta con la plataforma Perception Point para la protección de los buzones de correo institucional.</t>
  </si>
  <si>
    <t xml:space="preserve">Se ha implementado el protocolo HTTPS en el Sistema de Información Campus y la implementación y monitoreo de VPN's site to site con entidades bancarias como ACH y Banco Popular.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</si>
  <si>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</si>
  <si>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Registro en aplicativo Taskmanager</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</si>
  <si>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</si>
  <si>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Se lleva registro en el aplicativo Taskmanager dentro del Sistema Campus (pruebas de caja negra).</t>
  </si>
  <si>
    <t xml:space="preserve"> Se recomienda adicionar y  documentar en gestion de incidentes de seguridad de la informacion,  la identificación, recolección, adquisición y preservación de información que pueda servir como evidencia.</t>
  </si>
  <si>
    <t>La Institucion Universitaria debe implementar un ambiente de pruebas que involucre planes de contingencia y pruebas de sistemas de información. Estas se realizan de manera muy basicas pero no se documentan.</t>
  </si>
  <si>
    <t xml:space="preserve">Se cuenta con componentes redundantes, sistemas eléctricos redundantes, UPS, fuentes, UTM en alta disponibilidad y switchs.
Se recomienda la adquisición de un sistema redundante de refrigeración.
</t>
  </si>
  <si>
    <t>NORMOGRAMA TIC
100.09.03.D.04</t>
  </si>
  <si>
    <t>LISTADO MAESTRO DE REGISTROS
106.20.03.03.D.04
INDICADORES DE GESTION DOCUMENTAL
300.07.01.01.02.D.06</t>
  </si>
  <si>
    <t>Se realizó verificacion de controles en auditoria interna realizada en Agosto de 2022 con entrega de informe en octubre de 2022. por lo tanto las acciones de mejoras estan en ejecución.</t>
  </si>
  <si>
    <t>Informes obtenidos por herramientas:
OWASP ZAP
NMAP
OPENVAS
Loader.io</t>
  </si>
  <si>
    <t>NORMOGRAMA DE TIC</t>
  </si>
  <si>
    <t>CAMPUS SAIC</t>
  </si>
  <si>
    <t>Se recomienda realizar la actualización de Activos de Información</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</si>
  <si>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</si>
  <si>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 xml:space="preserve">POLITICA DE SEGURIDAD Y PRIVACIDAD DE LA INFORMACION
100.05.05.D.39
CARACTERIZACIÓN TIC
104.D.01
PLAN DE TRATAMIENTO DE RIESGOS
104.01.02.D.14
</t>
  </si>
  <si>
    <t>ROLES Y RESPONSABILIDADES SEGURIDAD DE LA INFORMACIÓN
104.01.02.D.12
ACTIVOS DE INFORMACIÓN
104.01.02.D.15
PLAN DE TRATAMIENTO DE RIESGOS
104.01.02.D.14
POLÍTICA CONTROL DE ACCESO
104.03.01.02.02.D.40</t>
  </si>
  <si>
    <t>El área de Seguridad del información está registrado en el boletín de seguridad cibernética de CISA (Agencia de Seguridad de Infraestructura y Ciberseguridad)
Inscritos a C2USER CISOS LAB (Primer Laboratorio de  Ciberseguridad Centrada en los usuarios)
Contratista de Seguridad de la Informacion registrado en  EnTIC Confio</t>
  </si>
  <si>
    <t xml:space="preserve">Suscritos a avisos de seguridad cibernética de  Cybersecurity and Infrastructure Security Agenc, C2USER CISOS LAB. 
</t>
  </si>
  <si>
    <t>Actualizar declaracion de aplicabilidad</t>
  </si>
  <si>
    <t xml:space="preserve">ACTIVOS DE INFORMACIÓN
SEGURIDAD Y PRIVACIDAD DE LA INFORMACIÓN 
104.01.02.D.15
</t>
  </si>
  <si>
    <t>ACTIVOS DE INFORMACIÓN
SEGURIDAD Y PRIVACIDAD DE LA INFORMACIÓN 
104.01.02.D.15
POLÍTICA DE GESTIÓN DE LOS ACTIVOS DE INFORMACIÓN
SEGURIDAD Y PRIVACIDAD DE LA INFORMACIÓN
100.05.05.D.42</t>
  </si>
  <si>
    <t>ORGANIZACIÓN, CLASIFICACIÓN, ORDENACIÓN Y DESCRIPCIÓN DE
ARCHIVO
201.03.P.01
ESQUEMA DE PUBLICACIÓN DE INFORMACIÓN
201.04.R.11</t>
  </si>
  <si>
    <t>MEJORES PRÁCTICAS
SEGURIDAD Y PRIVACIDAD DE LA INFORMACIÓN
104.01.02.D.17</t>
  </si>
  <si>
    <t>CONTINUIDAD DEL NEGOCIO
SEGURIDAD Y PRIVACIDAD DE LA INFORMACIÓN
104.01.02.P.07</t>
  </si>
  <si>
    <t>CONTINUIDAD DE NEGOCIO 104.03.01.02.02.P.05</t>
  </si>
  <si>
    <t>GESTIÓN DE INCIDENTES DE SEGURIDAD DE LA INFORMACIÓN 104.01.02.P.06
REPORTE DE INCIDENTES SEGURIDAD DE LA INFORMACIÓN 
104.01.02.R.23</t>
  </si>
  <si>
    <t>MATRIZ TRATAMIENTO DE RIESGOS EN SEGURIDAD Y PRIVACIDAD DE LA INFORMACIÓN
104.01.02.R.13
PLAN DE TRATAMIENTO DE RIESGOS
104.01.02.D.14</t>
  </si>
  <si>
    <t>Comunicación de los resultados y plan para subsanar los hallazgos y oportunidades de mejora.</t>
  </si>
  <si>
    <t>Actualizar metodologia de evaluacion de riesgos</t>
  </si>
  <si>
    <t>PLAN DE TRATAMIENTO DE RIESGOS
104.01.02.D.14
DECLARACIÓN DE APLICABILIDAD
104.01.02.R.24
http://10.20.30.3:8082/riesgosunimayor/login.aspx</t>
  </si>
  <si>
    <t xml:space="preserve">PETI
POA 2022
</t>
  </si>
  <si>
    <t>INFORME AUDITORIA INTERNA SGSI
ACCIONES DE MEJORA EN CAMPUS</t>
  </si>
  <si>
    <t>PLAN DE AUDITORÍAS
INFORME AUDITORIA INTERNA 2022</t>
  </si>
  <si>
    <t>https://campus.unimayor.edu.co/CampusPlaneacion/Acciones/wfAcciones.aspx</t>
  </si>
  <si>
    <t>MSPI - PLAN DE BRECHAS
https://campus.unimayor.edu.co/CampusPlaneacion/Acciones/wfAcciones.aspx</t>
  </si>
  <si>
    <t xml:space="preserve">Se incluyó en las resoluciones en el parágrafo 1, artículo 7o. el deber de confidencialidad de la información, para todas las vinculaciones realizadas a partir del 16 de enero de 2020. Evidencia: resoluciones de vinculación docentes catedráticos y ocasionales I-2020. reposan en historias laborales Oficina Talento Humano.
 Se realizó la inclusión de la obligación contractual en cláusula 16o. sobre confidencialidad de la información entregada para la ejecución del objeto contractual y con posterioridad a su finalización, en los contratos de prestación de servicios de apoyo a la gestión suscritos a partir del 16 de enero de 2020. Evidencia: Archivo contratos 2020, se encuentra en Secretaría General.
</t>
  </si>
  <si>
    <t>Acción No. 810 (Aplicativo Acciones SGI)</t>
  </si>
  <si>
    <t>Gestión y Mejora</t>
  </si>
  <si>
    <t>POLÍTICA DE USO DE CONTROLES CRIPTOGRÁFICOS
100.05.05.D.45</t>
  </si>
  <si>
    <t>POLÍTICA DE GESTIÓN DE LOS ACTIVOS DE INFORMACIÓN
SEGURIDAD Y PRIVACIDAD DE LA INFORMACIÓN
100.05.05.D.42
MEJORES PRÁCTICAS
SEGURIDAD Y PRIVACIDAD DE LA INFORMACIÓN
104.01.02.D.17
POLÍTICA DE COPIAS DE RESPALDO BACKUPS
100.05.31.D.38
ADMINISTRACIÓN DEL SISTEMA DE INFORMACIÓN SIAG
104.20.03.P.03</t>
  </si>
  <si>
    <t xml:space="preserve">MEJORES PRÁCTICAS
SEGURIDAD Y PRIVACIDAD DE LA INFORMACIÓN
104.01.02.D.17
POLÍTICA CONTROL DE ACCESO
SEGURIDAD Y PRIVACIDAD DE LA INFORMACIÓN
100.05.05.D.40
POLÍTICA DE USO DE CONTROLES CRIPTOGRÁFICOS
100.05.05.D.45
POLÍTICA DE DISPOSITIVOS MÓVILES
100.05.05.D.44
ACTA ENTREGA DE ACTIVOS TECNOLÓGICOS EN CALIDAD DE PRÉSTAMOS
104.07.R.25
ACTA DE DEVOLUCIÓN EQUIPOS DE CÓMPUTO
104.07.R.26
POLÍTICA DE COPIAS DE RESPALDO BACKUPS
100.05.31.D.38
</t>
  </si>
  <si>
    <t>PLAN DE TRATAMIENTO DE RIESGO</t>
  </si>
  <si>
    <t>PLAN AUDITORIA SEGURIDAD.docx
Final_2022_INFORME DE AUDITORIA INTERNA_KM_2022.pdf</t>
  </si>
  <si>
    <t>POLÍTICA  DE CONTROL DE ACCESO 
100.05.05.D.40</t>
  </si>
  <si>
    <t>ACUERDO No 022 de 28 de Octubre de 2020:Por medio del cual se establece el Estatuto de Propiedad Intelectual en la Institución Universitaria Colegio Mayor del Cauca y se deroga el Acuerdo del Consejo Directivo No. 017 del 20 de Octubre de 2016.
https://unimayor.edu.co/web/acuerdos/3889-acuerdo-no-022-de-28-de-octubre-de-2020
POLÍTICAS DE USO DE SALAS DE SISTEMAS Y LABORATORIOS
100.05.19.D.26
MEJORES PRÁCTICAS
SEGURIDAD Y PRIVACIDAD DE LA INFORMACIÓN
104.01.02.D.17
POLÍTICA  DE CONTROL DE ACCESO 
100.05.05.D.40</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</si>
  <si>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</si>
  <si>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 xml:space="preserve">PROCEDIMIENTO AUDITORÍAS INTERNAS
500.01.03.01.P.03
PLAN DE AUDITORÍA SGSI
Final_2022_INFORME DE AUDITORIA INTERNA_KM_2022.pdf
</t>
  </si>
  <si>
    <t>ROLES Y RESPONSABILIDADES SEGURIDAD DE LA INFORMACIÓN
104.01.02.D.12
PLAN DE AUDITORÍA SGSI</t>
  </si>
  <si>
    <t>Se ha generado accion de mejora desde secretaria general para incluir las sanciones en caso de violacion de la seguridad y privacidad de la informacion. No. Acción 812 en SGI (Aplicativo de Acciones)
Se debe solicitar al proceso de Gestión Jurídica la inclusión del procedimiento a seguir, en caso de que un contratista incurra en una vilolación a la seguridad de la información.</t>
  </si>
  <si>
    <t>Los servicios tecnologicos contratados con terceros incluyen acuerdos de confidencialidad y estan atados a polizas de cumplimineto.</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</si>
  <si>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</si>
  <si>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https://campus.unimayor.edu.co/CampusSGI
 opción: 
Campus Unimayor SAIC/Gestión de planeación estratégica/Direccionamiento estratégico/Políticas/POLÍTICA CONTROL DE ACCESO
https://campus.unimayor.edu.co/CampusSGI
 opción: 
Campus Unimayor SAIC/Gestión de Recursos Tecnológicos/Gestión de Recursos Tecnológicos/Instructivo/DESARROLLO SISTEMAS DE INFORMACIÓN</t>
  </si>
  <si>
    <t>https://campus.unimayor.edu.co/CampusSGI
 opción: 
Campus Unimayor SAIC/Gestión de Recursos Tecnológicos/Gestión de Recursos Tecnológicos/Procedimientos/ADMINISTRACIÓN DE SERVIDORES Y SERVICIOS DE RED
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PARA PROVEEDORES</t>
  </si>
  <si>
    <t>Antivirus Instalado, configurado y actualizado en equipos de computo de la IUCMC.
Politicas configuradas en UTM.
https://campus.unimayor.edu.co/CampusSGI
 opción: 
Campus Unimayor SAIC/Gestión de planeación estratégica/Direccionamiento estratégico/Políticas/POLITICA DE SEGURIDAD Y PRIVACIDAD DE LA INFORMACION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DE USO DE CONTROLES CRIPTOGRÁFICOS</t>
  </si>
  <si>
    <t xml:space="preserve">
https://campus.unimayor.edu.co/CampusSGI
 opción: 
Campus Unimayor SAIC/Gestión de planeación estratégica/Direccionamiento estratégico/Políticas/POLITICA DE SEGURIDAD Y PRIVACIDAD DE LA INFORMACION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DE USO DE CONTROLES CRIPTOGRÁFICOS</t>
  </si>
  <si>
    <t>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DE USO DE CORREO ELECTRÓNICO
Se acoge la politica de Gmail, para el uso de correo electronico</t>
  </si>
  <si>
    <t>https://campus.unimayor.edu.co/CampusSGI
 opción: 
Campus Unimayor SAIC/Gestión de planeación estratégica/Direccionamiento estratégico/Políticas/POLÍTICA DE DESARROLLO SEGURO
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CONTROL DE ACCESO</t>
  </si>
  <si>
    <t>https://campus.unimayor.edu.co/CampusSGI
 opción: 
Campus Unimayor SAIC/Gestión de planeación estratégica/Direccionamiento estratégico/Políticas/POLÍTICA CONTROL DE ACCESO
https://campus.unimayor.edu.co/CampusSGI
 opción: 
Campus Unimayor SAIC/Gestión de planeación estratégica/Direccionamiento estratégico/Políticas/POLÍTICA DE USO DE CONTROLES CRIPTOGRÁFICOS
https://campus.unimayor.edu.co/CampusSGI
 opción: 
Campus Unimayor SAIC/Gestión de planeación estratégica/Direccionamiento estratégico/Políticas/POLÍTICA DE DESARROLLO SEGURO
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PARA PROVEEDORES</t>
  </si>
  <si>
    <t>https://campus.unimayor.edu.co/CampusSGI
 opción: 
Campus Unimayor SAIC/Gestión de planeación estratégica/Direccionamiento estratégico/Políticas/POLÍTICA DE DESARROLLO SEGURO
https://campus.unimayor.edu.co/CampusSGI
 opción: 
Campus Unimayor SAIC/Gestión de Recursos Tecnológicos/Gestión de Recursos Tecnológicos/Instructivo/DESARROLLO SISTEMAS DE INFORMACIÓN</t>
  </si>
  <si>
    <t>https://campus.unimayor.edu.co/CampusSGI
 opción: 
Campus Unimayor SAIC/Gestión de planeación estratégica/Direccionamiento estratégico/Políticas/POLÍTICA CONTROL DE ACCESO
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DE DESARROLLO SEGURO
https://campus.unimayor.edu.co/CampusSGI
 opción: 
Campus Unimayor SAIC/Gestión de planeación estratégica/Direccionamiento estratégico/Políticas/POLÍTICA DE COPIAS DE RESPALDO</t>
  </si>
  <si>
    <t>https://campus.unimayor.edu.co/CampusSGI
 opción: 
Campus Unimayor SAIC/Gestión de Recursos Tecnológicos/Seguridad de la Información/Documentos/REPORTE DE INCIDENTES
https://campus.unimayor.edu.co/CampusSGI
 opción: 
Campus Unimayor SAIC/Gestión de Recursos Tecnológicos/Seguridad de la Información/Procedimientos/GESTIÓN DE INCIDENTES
https://campus.unimayor.edu.co/CampusSGI
 opción: 
Campus Unimayor SAIC/Gestión de Recursos Tecnológicos/Gestión de Recursos Tecnológicos/Formatos/MATRIZ RIESGOS SEGURIDAD DE LA INFORMACIÓN</t>
  </si>
  <si>
    <t>actualizar procedimiento de red involucrando requisito del  c). a f).</t>
  </si>
  <si>
    <t xml:space="preserve">Suscritos a avisos de seguridad cibernética de  Cybersecurity and Infrastructure Security Agenc, C2USER CISOS LAB. </t>
  </si>
  <si>
    <t>Promedio de 100</t>
  </si>
  <si>
    <t>Observaciones</t>
  </si>
  <si>
    <t>FUNCIÓN CSF</t>
  </si>
  <si>
    <t>SUBCATEGORÍA NIST</t>
  </si>
  <si>
    <t>Las actividades de respuesta son coordinadas con las partes interesadas tanto internas como externas, según sea apropiado, para incluir soporte externo de entidades o agencias estatales o legales.:
1) Los planes de respuesta a incidentes están coordinados con las partes interesadas de manera consistente.
2) De manera voluntaria se comparte información con partes interesadas externas para alcanzar una conciencia más amplia de la situación de ciberseguridad.</t>
  </si>
  <si>
    <t xml:space="preserve">Las actividades de restauración son coordinadas con las partes internas y externas, como los centros de coordinación, proveedores de servicios de Internet, los dueños de los sistemas atacados, las víctimas, otros CSIRT, y proveedores.:
1) Se gestionan las comunicaciones hacia el público.
2) Se procura la no afectación de la reputación o la reparación de la misma.
3) Las actividades de recuperación son comunicadas a las partes interesadas internas y a los grupos de gerentes y directores.
</t>
  </si>
  <si>
    <r>
      <t xml:space="preserve">La detección de actividades anómalas se realiza oportunamente y se entiende el impacto potencial de los eventos:
1) Se establece y gestiona una línea base de las operaciones de red, los flujos de datos esperados para usuarios y sistemas.
2) Se agregan y correlacionan datos de eventos de múltiples fuentes y sensores.
</t>
    </r>
    <r>
      <rPr>
        <sz val="9"/>
        <color rgb="FFFF0000"/>
        <rFont val="Futura Bk"/>
        <family val="2"/>
      </rPr>
      <t>.</t>
    </r>
    <r>
      <rPr>
        <sz val="9"/>
        <color theme="1"/>
        <rFont val="Futura Bk"/>
        <family val="2"/>
      </rPr>
      <t xml:space="preserve">
3) Se determina el impacto de los eventos
4) Se han establecido los umbrales de alerta de los incidentes.</t>
    </r>
  </si>
  <si>
    <t>Las herramientas de red y servidores permiten realizar análisis y monitoreo para identificar riesgos o vulnerabilidades.
- Los logs son guardador por un periodo prudencial para realizar análisis comparativos/tendencias.</t>
  </si>
  <si>
    <t xml:space="preserve">COLEGIO MAYOR DEL CAUCA INSTITUCIÓN UNIVERSITARIA </t>
  </si>
  <si>
    <r>
      <rPr>
        <sz val="10"/>
        <color indexed="10"/>
        <rFont val="Futura Bk"/>
        <family val="2"/>
      </rPr>
      <t>Total falta de cualquier proceso reconocible</t>
    </r>
    <r>
      <rPr>
        <sz val="10"/>
        <rFont val="Futura Bk"/>
        <family val="2"/>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</si>
  <si>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Futura Bk"/>
        <family val="2"/>
      </rPr>
      <t>No hay procesos estandarizados.</t>
    </r>
    <r>
      <rPr>
        <sz val="10"/>
        <rFont val="Futura Bk"/>
        <family val="2"/>
      </rPr>
      <t xml:space="preserve"> La implementación de un control depende de cada individuo y es principalmente </t>
    </r>
    <r>
      <rPr>
        <sz val="10"/>
        <color indexed="10"/>
        <rFont val="Futura Bk"/>
        <family val="2"/>
      </rPr>
      <t>reactiva. 
2) Se cuenta con procedimientos documentados pero no son conocidos y/o no se aplican.</t>
    </r>
  </si>
  <si>
    <r>
      <rPr>
        <sz val="10"/>
        <color indexed="10"/>
        <rFont val="Futura Bk"/>
        <family val="2"/>
      </rPr>
      <t xml:space="preserve">Los procesos y los controles siguen un patrón regular. </t>
    </r>
    <r>
      <rPr>
        <sz val="10"/>
        <rFont val="Futura Bk"/>
        <family val="2"/>
      </rPr>
      <t>Los procesos se han desarrollado hasta el punto en que diferentes procedimientos son seguidos por diferentes personas.</t>
    </r>
    <r>
      <rPr>
        <sz val="10"/>
        <color indexed="10"/>
        <rFont val="Futura Bk"/>
        <family val="2"/>
      </rPr>
      <t xml:space="preserve"> No hay formación ni comunicación formal</t>
    </r>
    <r>
      <rPr>
        <sz val="10"/>
        <rFont val="Futura Bk"/>
        <family val="2"/>
      </rPr>
      <t xml:space="preserve"> sobre los procedimientos y estándares. Hay un alto grado de confianza en los conocimientos de cada persona, por eso hay probabilidad de errores.</t>
    </r>
  </si>
  <si>
    <r>
      <rPr>
        <sz val="10"/>
        <color indexed="10"/>
        <rFont val="Futura Bk"/>
        <family val="2"/>
      </rPr>
      <t>Los procesos y los controles se documentan y se comunican</t>
    </r>
    <r>
      <rPr>
        <sz val="10"/>
        <rFont val="Futura Bk"/>
        <family val="2"/>
      </rPr>
      <t xml:space="preserve">. Los controles </t>
    </r>
    <r>
      <rPr>
        <sz val="10"/>
        <color rgb="FFFF0000"/>
        <rFont val="Futura Bk"/>
        <family val="2"/>
      </rPr>
      <t xml:space="preserve">son efectivos </t>
    </r>
    <r>
      <rPr>
        <sz val="10"/>
        <rFont val="Futura Bk"/>
        <family val="2"/>
      </rPr>
      <t xml:space="preserve">y se aplican </t>
    </r>
    <r>
      <rPr>
        <sz val="10"/>
        <color rgb="FFFF0000"/>
        <rFont val="Futura Bk"/>
        <family val="2"/>
      </rPr>
      <t>casi siempre</t>
    </r>
    <r>
      <rPr>
        <sz val="10"/>
        <rFont val="Futura Bk"/>
        <family val="2"/>
      </rPr>
      <t>. Sin embargo es poco probable la detección de desviaciones, cuando el control no se aplica oportunamente o la forma de aplicarlo no es la indicada.</t>
    </r>
  </si>
  <si>
    <r>
      <t xml:space="preserve">Los controles se monitorean y se miden. Es posible </t>
    </r>
    <r>
      <rPr>
        <sz val="10"/>
        <color indexed="10"/>
        <rFont val="Futura Bk"/>
        <family val="2"/>
      </rPr>
      <t>monitorear y medir el cumplimiento de los procedimientos</t>
    </r>
    <r>
      <rPr>
        <sz val="10"/>
        <rFont val="Futura Bk"/>
        <family val="2"/>
      </rPr>
      <t xml:space="preserve"> y tomar medidas de acción donde los procesos no estén funcionando eficientemente.</t>
    </r>
  </si>
  <si>
    <r>
      <t>Las buenas prácticas se siguen y</t>
    </r>
    <r>
      <rPr>
        <sz val="10"/>
        <color rgb="FFFF0000"/>
        <rFont val="Futura Bk"/>
        <family val="2"/>
      </rPr>
      <t xml:space="preserve"> automatizan</t>
    </r>
    <r>
      <rPr>
        <sz val="10"/>
        <rFont val="Futura Bk"/>
        <family val="2"/>
      </rPr>
      <t xml:space="preserve">. Los procesos han sido redefinidos hasta el nivel de </t>
    </r>
    <r>
      <rPr>
        <sz val="10"/>
        <color indexed="10"/>
        <rFont val="Futura Bk"/>
        <family val="2"/>
      </rPr>
      <t>mejores prácticas</t>
    </r>
    <r>
      <rPr>
        <sz val="10"/>
        <rFont val="Futura Bk"/>
        <family val="2"/>
      </rPr>
      <t xml:space="preserve">, basándose en los resultados de una </t>
    </r>
    <r>
      <rPr>
        <sz val="10"/>
        <color indexed="10"/>
        <rFont val="Futura Bk"/>
        <family val="2"/>
      </rPr>
      <t>mejora continua</t>
    </r>
    <r>
      <rPr>
        <sz val="10"/>
        <rFont val="Futura Bk"/>
        <family val="2"/>
      </rPr>
      <t>.</t>
    </r>
  </si>
  <si>
    <t>DATOS BÁSICOS</t>
  </si>
  <si>
    <r>
      <rPr>
        <sz val="10"/>
        <rFont val="Futura Bk"/>
        <family val="2"/>
      </rPr>
      <t>Jorge Castro</t>
    </r>
    <r>
      <rPr>
        <b/>
        <sz val="10"/>
        <rFont val="Futura Bk"/>
        <family val="2"/>
      </rPr>
      <t xml:space="preserve">
P.U. Gestión Documental
</t>
    </r>
  </si>
  <si>
    <r>
      <rPr>
        <sz val="10"/>
        <rFont val="Futura Bk"/>
        <family val="2"/>
      </rPr>
      <t xml:space="preserve">Olga Lucía Sinisterra
</t>
    </r>
    <r>
      <rPr>
        <b/>
        <sz val="10"/>
        <rFont val="Futura Bk"/>
        <family val="2"/>
      </rPr>
      <t>P.U. Talento Humano</t>
    </r>
    <r>
      <rPr>
        <sz val="10"/>
        <rFont val="Futura Bk"/>
        <family val="2"/>
      </rPr>
      <t xml:space="preserve">
Alexander Astudillo Lagos </t>
    </r>
    <r>
      <rPr>
        <b/>
        <sz val="10"/>
        <rFont val="Futura Bk"/>
        <family val="2"/>
      </rPr>
      <t xml:space="preserve">
Director Gestión de Recursos Tecnológicos
</t>
    </r>
    <r>
      <rPr>
        <sz val="10"/>
        <rFont val="Futura Bk"/>
        <family val="2"/>
      </rPr>
      <t xml:space="preserve">John Jairo Perafán Ruíz </t>
    </r>
    <r>
      <rPr>
        <b/>
        <sz val="10"/>
        <rFont val="Futura Bk"/>
        <family val="2"/>
      </rPr>
      <t xml:space="preserve">
P.U. Seguridad Digital
</t>
    </r>
    <r>
      <rPr>
        <sz val="10"/>
        <rFont val="Futura Bk"/>
        <family val="2"/>
      </rPr>
      <t>Neila Cupitra Gómez</t>
    </r>
    <r>
      <rPr>
        <b/>
        <sz val="10"/>
        <rFont val="Futura Bk"/>
        <family val="2"/>
      </rPr>
      <t xml:space="preserve">
Contratista Seguridad y Privacidad de la Información</t>
    </r>
  </si>
  <si>
    <r>
      <rPr>
        <sz val="10"/>
        <color theme="1"/>
        <rFont val="Futura Bk"/>
        <family val="2"/>
      </rPr>
      <t xml:space="preserve">Alexander Astudillo Lagos </t>
    </r>
    <r>
      <rPr>
        <b/>
        <sz val="10"/>
        <color theme="1"/>
        <rFont val="Futura Bk"/>
        <family val="2"/>
      </rPr>
      <t xml:space="preserve">
Director Gestión de Recursos Tecnológicos</t>
    </r>
  </si>
  <si>
    <t>Aprobar  y gestionar  recursos para garantizar el cumplimiento de los objetivos y metas aprobadas en la planeación institucional.</t>
  </si>
  <si>
    <t>Realizar seguimiento a los diferentes planes de trabajo de la institución en las fechas establecidas dentro de los formatos de planeación institucional.</t>
  </si>
  <si>
    <t>Consolidar el mapa de riesgos institucional a partir de la información generada por cada uno de los procesos.</t>
  </si>
  <si>
    <t>Realizar actualizaciones permanentes del sistema de Gestión integrado según las solicitudes de los diferentes procesos y la normatividad aplicable a la institución.</t>
  </si>
  <si>
    <r>
      <rPr>
        <sz val="10"/>
        <rFont val="Futura Bk"/>
        <family val="2"/>
      </rPr>
      <t xml:space="preserve">
Olga Lucía Sinisterra</t>
    </r>
    <r>
      <rPr>
        <b/>
        <sz val="10"/>
        <rFont val="Futura Bk"/>
        <family val="2"/>
      </rPr>
      <t xml:space="preserve">
P.U. Talento Humano
</t>
    </r>
  </si>
  <si>
    <r>
      <rPr>
        <sz val="10"/>
        <color theme="1"/>
        <rFont val="Futura Bk"/>
        <family val="2"/>
      </rPr>
      <t>Fabian Hurtado</t>
    </r>
    <r>
      <rPr>
        <b/>
        <sz val="10"/>
        <color theme="1"/>
        <rFont val="Futura Bk"/>
        <family val="2"/>
      </rPr>
      <t xml:space="preserve">
Jefe Oficina Asesora de Control Interno</t>
    </r>
  </si>
  <si>
    <r>
      <rPr>
        <sz val="10"/>
        <color theme="1"/>
        <rFont val="Futura Bk"/>
        <family val="2"/>
      </rPr>
      <t>Héctor Sánchez Collazos</t>
    </r>
    <r>
      <rPr>
        <b/>
        <sz val="10"/>
        <color theme="1"/>
        <rFont val="Futura Bk"/>
        <family val="2"/>
      </rPr>
      <t xml:space="preserve">
Rector
</t>
    </r>
    <r>
      <rPr>
        <sz val="10"/>
        <color theme="1"/>
        <rFont val="Futura Bk"/>
        <family val="2"/>
      </rPr>
      <t>Gloria</t>
    </r>
    <r>
      <rPr>
        <b/>
        <sz val="10"/>
        <color theme="1"/>
        <rFont val="Futura Bk"/>
        <family val="2"/>
      </rPr>
      <t xml:space="preserve"> </t>
    </r>
    <r>
      <rPr>
        <sz val="10"/>
        <color theme="1"/>
        <rFont val="Futura Bk"/>
        <family val="2"/>
      </rPr>
      <t>Ximena Hurtado</t>
    </r>
    <r>
      <rPr>
        <b/>
        <sz val="10"/>
        <color theme="1"/>
        <rFont val="Futura Bk"/>
        <family val="2"/>
      </rPr>
      <t xml:space="preserve">
Jefe Oficina Asesora de Planeación
</t>
    </r>
  </si>
  <si>
    <r>
      <rPr>
        <sz val="10"/>
        <color theme="1"/>
        <rFont val="Futura Bk"/>
        <family val="2"/>
      </rPr>
      <t>Diego Muñoz Robles</t>
    </r>
    <r>
      <rPr>
        <b/>
        <sz val="10"/>
        <color theme="1"/>
        <rFont val="Futura Bk"/>
        <family val="2"/>
      </rPr>
      <t xml:space="preserve">
Secretaría General</t>
    </r>
  </si>
  <si>
    <r>
      <rPr>
        <sz val="10"/>
        <color theme="1"/>
        <rFont val="Futura Bk"/>
        <family val="2"/>
      </rPr>
      <t xml:space="preserve">John Jairo Perafán Ruíz </t>
    </r>
    <r>
      <rPr>
        <b/>
        <sz val="10"/>
        <color theme="1"/>
        <rFont val="Futura Bk"/>
        <family val="2"/>
      </rPr>
      <t xml:space="preserve">
P.U. Seguridad Digital
</t>
    </r>
    <r>
      <rPr>
        <sz val="10"/>
        <color theme="1"/>
        <rFont val="Futura Bk"/>
        <family val="2"/>
      </rPr>
      <t>Neila Cupitra Gómez</t>
    </r>
    <r>
      <rPr>
        <b/>
        <sz val="10"/>
        <color theme="1"/>
        <rFont val="Futura Bk"/>
        <family val="2"/>
      </rPr>
      <t xml:space="preserve">
Contratista Seguridad y Privacidad de la Información</t>
    </r>
  </si>
  <si>
    <r>
      <rPr>
        <sz val="10"/>
        <color theme="1"/>
        <rFont val="Futura Bk"/>
        <family val="2"/>
      </rPr>
      <t>Servagro Ltda</t>
    </r>
    <r>
      <rPr>
        <b/>
        <sz val="10"/>
        <color theme="1"/>
        <rFont val="Futura Bk"/>
        <family val="2"/>
      </rPr>
      <t xml:space="preserve">
Empresa de seguridad 
</t>
    </r>
    <r>
      <rPr>
        <sz val="10"/>
        <color theme="1"/>
        <rFont val="Futura Bk"/>
        <family val="2"/>
      </rPr>
      <t xml:space="preserve">Alexander Astudillo Lagos </t>
    </r>
    <r>
      <rPr>
        <b/>
        <sz val="10"/>
        <color theme="1"/>
        <rFont val="Futura Bk"/>
        <family val="2"/>
      </rPr>
      <t xml:space="preserve">
Director Gestión de Recursos Tecnológicos</t>
    </r>
  </si>
  <si>
    <r>
      <t xml:space="preserve">
</t>
    </r>
    <r>
      <rPr>
        <sz val="10"/>
        <color theme="1"/>
        <rFont val="Futura Bk"/>
        <family val="2"/>
      </rPr>
      <t xml:space="preserve">Alexander Astudillo Lagos </t>
    </r>
    <r>
      <rPr>
        <b/>
        <sz val="10"/>
        <color theme="1"/>
        <rFont val="Futura Bk"/>
        <family val="2"/>
      </rPr>
      <t xml:space="preserve">
Director Gestión de Recursos Tecnológicos
</t>
    </r>
    <r>
      <rPr>
        <sz val="10"/>
        <color theme="1"/>
        <rFont val="Futura Bk"/>
        <family val="2"/>
      </rPr>
      <t xml:space="preserve">John Jairo Perafán Ruíz </t>
    </r>
    <r>
      <rPr>
        <b/>
        <sz val="10"/>
        <color theme="1"/>
        <rFont val="Futura Bk"/>
        <family val="2"/>
      </rPr>
      <t xml:space="preserve">
P.U. Seguridad Digital
</t>
    </r>
    <r>
      <rPr>
        <sz val="10"/>
        <color theme="1"/>
        <rFont val="Futura Bk"/>
        <family val="2"/>
      </rPr>
      <t>Neila Cupitra Gómez</t>
    </r>
    <r>
      <rPr>
        <b/>
        <sz val="10"/>
        <color theme="1"/>
        <rFont val="Futura Bk"/>
        <family val="2"/>
      </rPr>
      <t xml:space="preserve">
Contratista Seguridad y Privacidad de la Información
</t>
    </r>
    <r>
      <rPr>
        <sz val="10"/>
        <color theme="1"/>
        <rFont val="Futura Bk"/>
        <family val="2"/>
      </rPr>
      <t>Olga Lucía Sinisterra</t>
    </r>
    <r>
      <rPr>
        <b/>
        <sz val="10"/>
        <color theme="1"/>
        <rFont val="Futura Bk"/>
        <family val="2"/>
      </rPr>
      <t xml:space="preserve">
P.U. Talento Humano
</t>
    </r>
    <r>
      <rPr>
        <sz val="10"/>
        <color theme="1"/>
        <rFont val="Futura Bk"/>
        <family val="2"/>
      </rPr>
      <t>Javier Muñoz Hoyos</t>
    </r>
    <r>
      <rPr>
        <b/>
        <sz val="10"/>
        <color theme="1"/>
        <rFont val="Futura Bk"/>
        <family val="2"/>
      </rPr>
      <t xml:space="preserve">
P.U. Comunicaciones 
</t>
    </r>
  </si>
  <si>
    <r>
      <rPr>
        <sz val="10"/>
        <rFont val="Futura Bk"/>
        <family val="2"/>
      </rPr>
      <t>Margarita Rosa Sánchez</t>
    </r>
    <r>
      <rPr>
        <b/>
        <sz val="10"/>
        <rFont val="Futura Bk"/>
        <family val="2"/>
      </rPr>
      <t xml:space="preserve">
Directora de Investigaciones </t>
    </r>
  </si>
  <si>
    <r>
      <rPr>
        <sz val="10"/>
        <color theme="1"/>
        <rFont val="Futura Bk"/>
        <family val="2"/>
      </rPr>
      <t xml:space="preserve">Claudia Lorena Muñoz 
</t>
    </r>
    <r>
      <rPr>
        <b/>
        <sz val="10"/>
        <color theme="1"/>
        <rFont val="Futura Bk"/>
        <family val="2"/>
      </rPr>
      <t>Directora Gestión Financiera y Contable</t>
    </r>
    <r>
      <rPr>
        <sz val="10"/>
        <color theme="1"/>
        <rFont val="Futura Bk"/>
        <family val="2"/>
      </rPr>
      <t xml:space="preserve">
Oscar Yonaimer Vitoncó 
</t>
    </r>
    <r>
      <rPr>
        <b/>
        <sz val="10"/>
        <color theme="1"/>
        <rFont val="Futura Bk"/>
        <family val="2"/>
      </rPr>
      <t>Tesorero General</t>
    </r>
    <r>
      <rPr>
        <sz val="10"/>
        <color theme="1"/>
        <rFont val="Futura Bk"/>
        <family val="2"/>
      </rPr>
      <t xml:space="preserve">
Elizabeth Zuluaga</t>
    </r>
    <r>
      <rPr>
        <b/>
        <sz val="10"/>
        <color theme="1"/>
        <rFont val="Futura Bk"/>
        <family val="2"/>
      </rPr>
      <t xml:space="preserve"> 
PU Contabilidad</t>
    </r>
  </si>
  <si>
    <r>
      <rPr>
        <sz val="10"/>
        <color theme="1"/>
        <rFont val="Futura Bk"/>
        <family val="2"/>
      </rPr>
      <t xml:space="preserve">Javier Muñoz Hoyos
</t>
    </r>
    <r>
      <rPr>
        <b/>
        <sz val="10"/>
        <color theme="1"/>
        <rFont val="Futura Bk"/>
        <family val="2"/>
      </rPr>
      <t xml:space="preserve">P.U. Comunicaciones </t>
    </r>
  </si>
  <si>
    <r>
      <rPr>
        <sz val="10"/>
        <rFont val="Futura Bk"/>
        <family val="2"/>
      </rPr>
      <t>John Jairo Dueñas</t>
    </r>
    <r>
      <rPr>
        <b/>
        <sz val="10"/>
        <rFont val="Futura Bk"/>
        <family val="2"/>
      </rPr>
      <t xml:space="preserve">
Docente Coordinador Programa Inglés</t>
    </r>
  </si>
  <si>
    <r>
      <rPr>
        <sz val="10"/>
        <color theme="1"/>
        <rFont val="Futura Bk"/>
        <family val="2"/>
      </rPr>
      <t>Henry Francois Tarlem</t>
    </r>
    <r>
      <rPr>
        <b/>
        <sz val="10"/>
        <color theme="1"/>
        <rFont val="Futura Bk"/>
        <family val="2"/>
      </rPr>
      <t xml:space="preserve">
Docente Coordinador Egresados</t>
    </r>
  </si>
  <si>
    <t>Planeación Estratégica</t>
  </si>
  <si>
    <t>Responsable de Bienes y Servicios</t>
  </si>
  <si>
    <t>Las prioridades relaciondadas con la misión, objetivos y actividades de la Entidad son establecidas y comunicadas.</t>
  </si>
  <si>
    <t>Tratamiento de  temas de seguridad y privacidad de la información en los comités del modelo integrado de gestión, o en los comités directivos interdisciplinarios de la Entidad.</t>
  </si>
  <si>
    <t>Responsable de gestión de Recursos Tecnológicos</t>
  </si>
  <si>
    <r>
      <rPr>
        <sz val="10"/>
        <rFont val="Futura Bk"/>
        <family val="2"/>
      </rPr>
      <t>Orietta Astrid Rincón</t>
    </r>
    <r>
      <rPr>
        <b/>
        <sz val="10"/>
        <rFont val="Futura Bk"/>
        <family val="2"/>
      </rPr>
      <t xml:space="preserve">
P.U. Planeación</t>
    </r>
  </si>
  <si>
    <t>Responsable MIPG</t>
  </si>
  <si>
    <t>Proyectar estrategias de difusión que permitan informar a las partes interesadas y la ciudadanía sobre el funcionamiento, gestión y resultados institucionales.</t>
  </si>
  <si>
    <r>
      <rPr>
        <sz val="10"/>
        <color theme="1"/>
        <rFont val="Futura Bk"/>
        <family val="2"/>
      </rPr>
      <t xml:space="preserve">Diego Fernando Alegría
</t>
    </r>
    <r>
      <rPr>
        <b/>
        <sz val="10"/>
        <color theme="1"/>
        <rFont val="Futura Bk"/>
        <family val="2"/>
      </rPr>
      <t xml:space="preserve">Director Adminisiones </t>
    </r>
    <r>
      <rPr>
        <sz val="10"/>
        <color theme="1"/>
        <rFont val="Futura Bk"/>
        <family val="2"/>
      </rPr>
      <t xml:space="preserve">
Francisco Zuñiga
Fredy Alonso Vidal
Rocio del Pilar García
Maria del Carmen Ibarra</t>
    </r>
    <r>
      <rPr>
        <b/>
        <sz val="10"/>
        <color theme="1"/>
        <rFont val="Futura Bk"/>
        <family val="2"/>
      </rPr>
      <t xml:space="preserve">
Decanos
</t>
    </r>
    <r>
      <rPr>
        <sz val="10"/>
        <color theme="1"/>
        <rFont val="Futura Bk"/>
        <family val="2"/>
      </rPr>
      <t>Roselly Martínez
Diana Nicholls
Dora Bastidas
Wilson Gómez
Marelfy Gelindez
Beatriz Rojas
Carolina HIdalgo</t>
    </r>
    <r>
      <rPr>
        <b/>
        <sz val="10"/>
        <color theme="1"/>
        <rFont val="Futura Bk"/>
        <family val="2"/>
      </rPr>
      <t xml:space="preserve">
Auxiliares Administrativos
</t>
    </r>
    <r>
      <rPr>
        <sz val="10"/>
        <color theme="1"/>
        <rFont val="Futura Bk"/>
        <family val="2"/>
      </rPr>
      <t>Carlos Fernando Arboleda
Adriana Arboleda
Laura Catalina Muñoz
Claudia Patricia Muñoz</t>
    </r>
    <r>
      <rPr>
        <b/>
        <sz val="10"/>
        <color theme="1"/>
        <rFont val="Futura Bk"/>
        <family val="2"/>
      </rPr>
      <t xml:space="preserve">
Secretarios Académicos
</t>
    </r>
  </si>
  <si>
    <t>Curso Extensión de Inglés</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</si>
  <si>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</si>
  <si>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 xml:space="preserve">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nómina en outsourcing), se hayan suscrito acuerdos (ANS- Acuerdos a Nivel de Servicios)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 </t>
  </si>
  <si>
    <t xml:space="preserve">POLÍTICA PARA PROVEEDORES
SEGURIDAD Y PRIVACIDAD DE LA INFORMACIÓN
100.05.05.D.43
</t>
  </si>
  <si>
    <t>POLÍTICAS DE SEGURIDAD DE LA INFORMACIÓN</t>
  </si>
  <si>
    <t xml:space="preserve">POLÍTICA, ALCANCE Y OBJETIVOS DE SEGURIDAD DE LA INFORMACIÓN 
100.05.0.5.D.12
POLÍTICA DE SEGURIDAD Y PRIVACIDAD DE LA INFORMACION
100.05.05.D.39
</t>
  </si>
  <si>
    <t>Comunicado de acuerdos de confidencialidad en cuentas de correo institucional y en sistemas de información.
POLÍTICA DE SEGURIDAD Y PRIVACIDAD DE LA INFORMACION
100.05.05.D.39
Reporte anonimo a traves del portal Web PQRS-FD (https://siag.unimayor.edu.co/pqrs/registrarpqr_anonima.aspx)</t>
  </si>
  <si>
    <t>Se debe actualizar la POLÍTICA de activos de información con estos requisitos.</t>
  </si>
  <si>
    <t>Los proveedores y prestadores de servicio (Contratistas) deben cumplir la POLÍTICA de seguridad de la informacion, POLÍTICA de control de acceso ademas de POLÍTICA de seguridad para proveedores. Los servicios tecnologicos contratados con terceros incluyen acuerdos de confidencialidad y estan atados a polizas de cumplimineto.</t>
  </si>
  <si>
    <t>Se debe definir un conjunto de políticas para la seguridad de la información aprobada por la dirección, publicada y comunicada a los empleados y a la partes externas pertinentes.</t>
  </si>
  <si>
    <t>Documento de la política de seguridad y privacidad de la Información.</t>
  </si>
  <si>
    <t>Marco de referencia de gestión para iniciar y controlar la implementación y la operación de la seguridad de la información dentro de la organización.
Garantizar la seguridad del teletrabajo y el uso de los dispositivos móviles.</t>
  </si>
  <si>
    <t>Componente planificación y modelo de madurez gestionado.</t>
  </si>
  <si>
    <t>Se deben mantener contactos apropiados con grupos de interés especial u otros foros y asociaciones profesionales especializadas en seguridad. Por ejemplo a través de una membresía.</t>
  </si>
  <si>
    <t>POLÍTICA DE GESTIÓN DE LOS ACTIVOS DE INFORMACIÓN
SEGURIDAD Y PRIVACIDAD DE LA INFORMACIÓN
100.05.05.D.42
ACTIVOS DE INFORMACIÓN
SEGURIDAD Y PRIVACIDAD DE LA INFORMACIÓN 
104.01.02.D.15</t>
  </si>
  <si>
    <t>Solicite los procedimientos existentes para garantizar que los medios a desechar o donar, no contienen información confidencial que pueda ser consultada y copiada por personas no autorizadas.
Verifique si se ha realizado esta actividad y si existen registros de la misma.</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</si>
  <si>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</si>
  <si>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r>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r>
    <r>
      <rPr>
        <sz val="9"/>
        <color rgb="FFFF0000"/>
        <rFont val="Calibri"/>
        <family val="2"/>
        <scheme val="minor"/>
      </rPr>
      <t/>
    </r>
  </si>
  <si>
    <t>Revisión independiente de la seguridad de la información.</t>
  </si>
  <si>
    <t>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t>
  </si>
  <si>
    <t xml:space="preserve">Integridad y disponibilidad de la informacion en sistemas de informacion. </t>
  </si>
  <si>
    <t>Gestión de la prestación de servicios de proveedores.</t>
  </si>
  <si>
    <t>Seguridad de la información en las relaciones con los proveedores.</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</si>
  <si>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11"/>
        <color theme="1"/>
        <rFont val="Futura Bk"/>
        <family val="2"/>
      </rPr>
      <t>Para la calificación tenga en cuenta que:</t>
    </r>
    <r>
      <rPr>
        <sz val="11"/>
        <color theme="1"/>
        <rFont val="Futura Bk"/>
        <family val="2"/>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</si>
  <si>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r>
      <t xml:space="preserve">Para revisarlo frente a la NIST( Instituto Nacional de Normas y Tecnología) verifique si 1) los roles y responsabilidades frente a la ciberseguridad han sido establecidos </t>
    </r>
    <r>
      <rPr>
        <sz val="11"/>
        <color rgb="FFFF0000"/>
        <rFont val="Futura Bk"/>
        <family val="2"/>
      </rPr>
      <t>(Si)</t>
    </r>
    <r>
      <rPr>
        <sz val="11"/>
        <color theme="1"/>
        <rFont val="Futura Bk"/>
        <family val="2"/>
      </rPr>
      <t xml:space="preserve"> 2) los roles y responsabilidades de seguridad de la información han sido coordinados y alineados con los roles internos y las terceras partes externas </t>
    </r>
    <r>
      <rPr>
        <sz val="11"/>
        <color rgb="FFFF0000"/>
        <rFont val="Futura Bk"/>
        <family val="2"/>
      </rPr>
      <t>(si)</t>
    </r>
    <r>
      <rPr>
        <sz val="11"/>
        <color theme="1"/>
        <rFont val="Futura Bk"/>
        <family val="2"/>
      </rPr>
      <t xml:space="preserve">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t>
    </r>
    <r>
      <rPr>
        <sz val="11"/>
        <color rgb="FFFF0000"/>
        <rFont val="Futura Bk"/>
        <family val="2"/>
      </rPr>
      <t>(Si)</t>
    </r>
    <r>
      <rPr>
        <sz val="11"/>
        <color theme="1"/>
        <rFont val="Futura Bk"/>
        <family val="2"/>
      </rPr>
      <t>, esto se ve reflejado en comités donde se discutan temas como la política de SI, los riesgos o incidentes.
2) Están claramente definidos los roles y responsabilidades y asignados a personal con las competencias requeridas?</t>
    </r>
    <r>
      <rPr>
        <sz val="11"/>
        <color rgb="FFFF0000"/>
        <rFont val="Futura Bk"/>
        <family val="2"/>
      </rPr>
      <t>(Si)</t>
    </r>
    <r>
      <rPr>
        <sz val="11"/>
        <color theme="1"/>
        <rFont val="Futura Bk"/>
        <family val="2"/>
      </rPr>
      <t xml:space="preserve">,
3) Están identificadas los responsables y responsabilidades para la protección de los activos? </t>
    </r>
    <r>
      <rPr>
        <sz val="11"/>
        <color rgb="FFFF0000"/>
        <rFont val="Futura Bk"/>
        <family val="2"/>
      </rPr>
      <t>(Si)</t>
    </r>
    <r>
      <rPr>
        <sz val="11"/>
        <color theme="1"/>
        <rFont val="Futura Bk"/>
        <family val="2"/>
      </rPr>
      <t xml:space="preserve"> (Una práctica común es nombrar un propietario para cada activo, quien entonces se convierte en el responsable de su protección)
4)Están definidas las responsabilidades para la gestión del riesgo de SI y la aceptación de los riesgos residuales? </t>
    </r>
    <r>
      <rPr>
        <sz val="11"/>
        <color rgb="FFFF0000"/>
        <rFont val="Futura Bk"/>
        <family val="2"/>
      </rPr>
      <t>(Si)</t>
    </r>
    <r>
      <rPr>
        <sz val="11"/>
        <color theme="1"/>
        <rFont val="Futura Bk"/>
        <family val="2"/>
      </rPr>
      <t xml:space="preserve">
5) Están definidos y documentados los niveles de autorización? </t>
    </r>
    <r>
      <rPr>
        <sz val="11"/>
        <color rgb="FFFF0000"/>
        <rFont val="Futura Bk"/>
        <family val="2"/>
      </rPr>
      <t>(si)</t>
    </r>
    <r>
      <rPr>
        <sz val="11"/>
        <color theme="1"/>
        <rFont val="Futura Bk"/>
        <family val="2"/>
      </rPr>
      <t xml:space="preserve">
6) Se cuenta con un presupuesto formalmente asignado a las actividades del SGSI (por ejemplo campañas de sensibilización en seguridad de la información)  </t>
    </r>
    <r>
      <rPr>
        <sz val="11"/>
        <color rgb="FFFF0000"/>
        <rFont val="Futura Bk"/>
        <family val="2"/>
      </rPr>
      <t>(No)</t>
    </r>
    <r>
      <rPr>
        <sz val="11"/>
        <color theme="1"/>
        <rFont val="Futura Bk"/>
        <family val="2"/>
      </rPr>
      <t xml:space="preserve">
</t>
    </r>
  </si>
  <si>
    <r>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t>
    </r>
    <r>
      <rPr>
        <sz val="11"/>
        <color rgb="FFFF0000"/>
        <rFont val="Futura Bk"/>
        <family val="2"/>
      </rPr>
      <t xml:space="preserve"> </t>
    </r>
    <r>
      <rPr>
        <sz val="11"/>
        <color theme="1"/>
        <rFont val="Futura Bk"/>
        <family val="2"/>
      </rPr>
      <t xml:space="preserv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r>
  </si>
  <si>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11"/>
        <color theme="1"/>
        <rFont val="Futura Bk"/>
        <family val="2"/>
      </rPr>
      <t>Para la calificación tenga en cuenta que:</t>
    </r>
    <r>
      <rPr>
        <sz val="11"/>
        <color theme="1"/>
        <rFont val="Futura Bk"/>
        <family val="2"/>
      </rPr>
      <t xml:space="preserve">
Si Los funcionarios de la Entidad no tienen conciencia de la seguridad y privacidad de la información.
Diseñar programas para los conciencia y comunicación, de las políticas de seguridad y privacidad de la información, </t>
    </r>
    <r>
      <rPr>
        <b/>
        <sz val="11"/>
        <color theme="1"/>
        <rFont val="Futura Bk"/>
        <family val="2"/>
      </rPr>
      <t>están en 20.</t>
    </r>
    <r>
      <rPr>
        <sz val="11"/>
        <color theme="1"/>
        <rFont val="Futura Bk"/>
        <family val="2"/>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11"/>
        <color theme="1"/>
        <rFont val="Futura Bk"/>
        <family val="2"/>
      </rPr>
      <t>están en 40.</t>
    </r>
    <r>
      <rPr>
        <sz val="11"/>
        <color theme="1"/>
        <rFont val="Futura Bk"/>
        <family val="2"/>
      </rPr>
      <t xml:space="preserve">
Si se han ejecutado los planes de toma de conciencia, comunicación y divulgación, de las políticas de
seguridad y privacidad de la información, aprobados por la alta Dirección,</t>
    </r>
    <r>
      <rPr>
        <b/>
        <sz val="11"/>
        <color theme="1"/>
        <rFont val="Futura Bk"/>
        <family val="2"/>
      </rPr>
      <t xml:space="preserve"> están en 60.</t>
    </r>
    <r>
      <rPr>
        <sz val="11"/>
        <color theme="1"/>
        <rFont val="Futura Bk"/>
        <family val="2"/>
      </rPr>
      <t xml:space="preserve">
</t>
    </r>
  </si>
  <si>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11"/>
        <color theme="1"/>
        <rFont val="Futura Bk"/>
        <family val="2"/>
      </rPr>
      <t xml:space="preserve">Tenga en cuenta para la calificación:
</t>
    </r>
    <r>
      <rPr>
        <sz val="11"/>
        <color theme="1"/>
        <rFont val="Futura Bk"/>
        <family val="2"/>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</si>
  <si>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11"/>
        <color theme="1"/>
        <rFont val="Futura Bk"/>
        <family val="2"/>
      </rPr>
      <t>Tenga en cuenta para la calificación:</t>
    </r>
    <r>
      <rPr>
        <sz val="11"/>
        <color theme="1"/>
        <rFont val="Futura Bk"/>
        <family val="2"/>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11"/>
        <color theme="1"/>
        <rFont val="Futura Bk"/>
        <family val="2"/>
      </rPr>
      <t>, están en 40.</t>
    </r>
    <r>
      <rPr>
        <sz val="11"/>
        <color theme="1"/>
        <rFont val="Futura Bk"/>
        <family val="2"/>
      </rPr>
      <t xml:space="preserve">
2) Si se reconoce la importancia de ampliar los planes de continuidad de del negocio a otros procesos, pero aún no se pueden incluir ni trabajar con ellos, </t>
    </r>
    <r>
      <rPr>
        <b/>
        <sz val="11"/>
        <color theme="1"/>
        <rFont val="Futura Bk"/>
        <family val="2"/>
      </rPr>
      <t>están en 60.</t>
    </r>
  </si>
  <si>
    <r>
      <t>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t>
    </r>
    <r>
      <rPr>
        <sz val="11"/>
        <color rgb="FFFF0000"/>
        <rFont val="Futura Bk"/>
        <family val="2"/>
      </rPr>
      <t xml:space="preserve">  </t>
    </r>
    <r>
      <rPr>
        <sz val="11"/>
        <color theme="1"/>
        <rFont val="Futura Bk"/>
        <family val="2"/>
      </rPr>
      <t xml:space="preserve">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t>
    </r>
  </si>
  <si>
    <r>
      <t>Investigue la forma como se realizan revisiones independientes (por personas diferentes o no vinculadas a un proceso o área que se revisa), de la conveniencia, la adecuación y la eficacia contínuas para  gestionar la seguridad de la información. 
Para esto solicite:
1) El plan de auditorías 
2) El resultado de las auditorías</t>
    </r>
    <r>
      <rPr>
        <sz val="11"/>
        <color rgb="FFFF0000"/>
        <rFont val="Futura Bk"/>
        <family val="2"/>
      </rPr>
      <t xml:space="preserve"> </t>
    </r>
    <r>
      <rPr>
        <sz val="11"/>
        <color theme="1"/>
        <rFont val="Futura Bk"/>
        <family val="2"/>
      </rPr>
      <t xml:space="preserve">
3) Las oportunidades de mejora o cambios en la seguridad de la información identificados.</t>
    </r>
    <r>
      <rPr>
        <sz val="11"/>
        <color rgb="FFFF0000"/>
        <rFont val="Futura Bk"/>
        <family val="2"/>
      </rPr>
      <t xml:space="preserve"> </t>
    </r>
  </si>
  <si>
    <t>Componente planificación y modelo de madurez inicial.</t>
  </si>
  <si>
    <t>Se deben definir y asignar todas las responsabilidades de la seguridad de la información.</t>
  </si>
  <si>
    <t>MEJORES PRÁCTICAS
SEGURIDAD Y PRIVACIDAD DE LA INFORMACIÓN
104.01.02.D.17
POLÍTICA CONTROL DE ACCESO
SEGURIDAD Y PRIVACIDAD DE LA INFORMACIÓN
100.05.05.D.40
 Específicamente acceso logico.
POLÍTICA DE DISPOSITIVOS MÓVILES
100.05.05.D.44
POLÍTICA DE USO DE CONTROLES CRIPTOGRÁFICOS
100.05.05.D.45
POLÍTICA DE COPIAS DE RESPALDO BACKUPS
100.05.31.D.38</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</si>
  <si>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t>
  </si>
  <si>
    <t>Terminación o cambio de responsabilidades de empleo.</t>
  </si>
  <si>
    <t>Clasificación de la información.</t>
  </si>
  <si>
    <t>Etiquetado de la información.</t>
  </si>
  <si>
    <t>Transferencia de medios físicos.</t>
  </si>
  <si>
    <t>Continuidad de la seguridad de la información.</t>
  </si>
  <si>
    <t>Implementación de la continuidad de la seguridad de la información.</t>
  </si>
  <si>
    <r>
      <t>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t>
    </r>
    <r>
      <rPr>
        <sz val="11"/>
        <color rgb="FFFF0000"/>
        <rFont val="Futura Bk"/>
        <family val="2"/>
      </rPr>
      <t xml:space="preserve"> </t>
    </r>
    <r>
      <rPr>
        <sz val="11"/>
        <color theme="1"/>
        <rFont val="Futura Bk"/>
        <family val="2"/>
      </rPr>
      <t xml:space="preserve">
3) Verifique si los sistemas de información son revisados regularmente para asegurar el cumplimiento de las  normas de seguridad de la información.</t>
    </r>
  </si>
  <si>
    <r>
      <t>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t>
    </r>
    <r>
      <rPr>
        <sz val="11"/>
        <color rgb="FFFF0000"/>
        <rFont val="Futura Bk"/>
        <family val="2"/>
      </rPr>
      <t xml:space="preserve"> </t>
    </r>
    <r>
      <rPr>
        <sz val="11"/>
        <color theme="1"/>
        <rFont val="Futura Bk"/>
        <family val="2"/>
      </rPr>
      <t xml:space="preserve">
3) Si se tienen identificados los repositorios de datos personales</t>
    </r>
    <r>
      <rPr>
        <sz val="11"/>
        <color rgb="FFFF0000"/>
        <rFont val="Futura Bk"/>
        <family val="2"/>
      </rPr>
      <t xml:space="preserve"> </t>
    </r>
    <r>
      <rPr>
        <sz val="11"/>
        <color theme="1"/>
        <rFont val="Futura Bk"/>
        <family val="2"/>
      </rPr>
      <t xml:space="preserve">
4) Si se ha solicitado consentimiento al titular para tratar los datos personales y se guarda registro de este hecho
5) Si se adoptan las medidas técnicas necesarias para proteger las bases de datos donde reposan estos datos.</t>
    </r>
  </si>
  <si>
    <t>Solicite la relación de requisitos legales, reglamentarios, estatutarios, que le aplican a la Entidad (Normograma). 
Indague si existe un responsable de identificarlos y se definen los responsables para su cumplimiento.</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</si>
  <si>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</si>
  <si>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Asegurar la protección de los activos de la entidad que sean accesibles para los proveedores.</t>
  </si>
  <si>
    <t>Mantener el nivel acordado de seguridad de la información y de prestación del servicio en línea con los acuerdos con los proveedores.</t>
  </si>
  <si>
    <t>Responsable de compras y adquisiciones.</t>
  </si>
  <si>
    <t>Revisar que la 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</si>
  <si>
    <t xml:space="preserve">Revisar la 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(uso de VPN o redes inalámbricas); 
e) los requisitos de autenticación de usuarios para acceder a diversos servicios de red; 
f) el seguimiento del uso de servicios de red. </t>
  </si>
  <si>
    <t xml:space="preserve">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 </t>
  </si>
  <si>
    <r>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t>
    </r>
    <r>
      <rPr>
        <sz val="11"/>
        <color rgb="FFFF0000"/>
        <rFont val="Futura Bk"/>
        <family val="2"/>
      </rPr>
      <t xml:space="preserve"> </t>
    </r>
    <r>
      <rPr>
        <sz val="11"/>
        <color theme="1"/>
        <rFont val="Futura Bk"/>
        <family val="2"/>
      </rPr>
      <t xml:space="preserve">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 </t>
    </r>
    <r>
      <rPr>
        <sz val="11"/>
        <color rgb="FFFF0000"/>
        <rFont val="Futura Bk"/>
        <family val="2"/>
      </rPr>
      <t xml:space="preserve">
</t>
    </r>
  </si>
  <si>
    <r>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t>
    </r>
    <r>
      <rPr>
        <sz val="11"/>
        <color rgb="FFFF0000"/>
        <rFont val="Futura Bk"/>
        <family val="2"/>
      </rPr>
      <t xml:space="preserve"> </t>
    </r>
    <r>
      <rPr>
        <sz val="11"/>
        <color theme="1"/>
        <rFont val="Futura Bk"/>
        <family val="2"/>
      </rPr>
      <t xml:space="preserve">
b) definir o establecer los derechos de acceso privilegiado a usuarios con base en la necesidad de uso y caso por caso, alineada con la política de control de acceso;</t>
    </r>
    <r>
      <rPr>
        <sz val="11"/>
        <color rgb="FFFF0000"/>
        <rFont val="Futura Bk"/>
        <family val="2"/>
      </rPr>
      <t xml:space="preserve"> </t>
    </r>
    <r>
      <rPr>
        <sz val="11"/>
        <color theme="1"/>
        <rFont val="Futura Bk"/>
        <family val="2"/>
      </rPr>
      <t xml:space="preserve">
c) mantener un proceso de autorización y un registro de todos los privilegios asignados. Sólo se debe suministrar derechos de acceso cuando el proceso de autorización esté completo;</t>
    </r>
    <r>
      <rPr>
        <sz val="11"/>
        <color rgb="FFFF0000"/>
        <rFont val="Futura Bk"/>
        <family val="2"/>
      </rPr>
      <t xml:space="preserve"> </t>
    </r>
    <r>
      <rPr>
        <sz val="11"/>
        <color theme="1"/>
        <rFont val="Futura Bk"/>
        <family val="2"/>
      </rPr>
      <t xml:space="preserve">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t>
    </r>
    <r>
      <rPr>
        <sz val="11"/>
        <color rgb="FFFF0000"/>
        <rFont val="Futura Bk"/>
        <family val="2"/>
      </rPr>
      <t xml:space="preserve"> </t>
    </r>
    <r>
      <rPr>
        <sz val="11"/>
        <color theme="1"/>
        <rFont val="Futura Bk"/>
        <family val="2"/>
      </rPr>
      <t xml:space="preserve">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r>
  </si>
  <si>
    <t xml:space="preserve">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 </t>
  </si>
  <si>
    <t xml:space="preserve">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 </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</si>
  <si>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</si>
  <si>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 xml:space="preserve">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 
</t>
  </si>
  <si>
    <r>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t>
    </r>
    <r>
      <rPr>
        <sz val="11"/>
        <color rgb="FFFF0000"/>
        <rFont val="Futura Bk"/>
        <family val="2"/>
      </rPr>
      <t xml:space="preserve"> </t>
    </r>
    <r>
      <rPr>
        <sz val="11"/>
        <color theme="1"/>
        <rFont val="Futura Bk"/>
        <family val="2"/>
      </rPr>
      <t xml:space="preserve">
d) controlar los derechos de acceso de otras aplicaciones;
e) limitar la información contenida en los elementos de salida; 
f) proveer controles de acceso físico o lógico para el aislamiento de aplicaciones, datos de aplicaciones o sistemas críticos. </t>
    </r>
  </si>
  <si>
    <r>
      <t xml:space="preserve">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t>
    </r>
    <r>
      <rPr>
        <sz val="11"/>
        <rFont val="Futura Bk"/>
        <family val="2"/>
      </rPr>
      <t xml:space="preserve">e) proteger contra intentos de ingreso mediante fuerza bruta; </t>
    </r>
    <r>
      <rPr>
        <sz val="11"/>
        <color theme="1"/>
        <rFont val="Futura Bk"/>
        <family val="2"/>
      </rPr>
      <t xml:space="preserve">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 </t>
    </r>
  </si>
  <si>
    <r>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Validar por que se escojan contraseñas de calidad; 
d) Forzar a los usuarios cambiar sus contraseñas cuando ingresan por primera vez; 
e) Validar por que se cambien las contraseñas en forma regular, según sea necesario 
f) llevar un registro de las contraseñas usadas previamente, e impedir su reusó; 
g) no visualizar contraseñas en la pantalla cuando se está ingresando;</t>
    </r>
    <r>
      <rPr>
        <sz val="11"/>
        <color rgb="FFFF0000"/>
        <rFont val="Futura Bk"/>
        <family val="2"/>
      </rPr>
      <t xml:space="preserve"> </t>
    </r>
    <r>
      <rPr>
        <sz val="11"/>
        <color theme="1"/>
        <rFont val="Futura Bk"/>
        <family val="2"/>
      </rPr>
      <t xml:space="preserve">
h) almacenar los archivos de las contraseñas separadamente de los datos del sistema de aplicaciones;
i) almacenar y transmitir las contraseñas en forma protegida. </t>
    </r>
  </si>
  <si>
    <r>
      <t xml:space="preserve">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 (No aplica)
</t>
    </r>
    <r>
      <rPr>
        <sz val="10"/>
        <color rgb="FFFF0000"/>
        <rFont val="Futura Bk"/>
        <family val="2"/>
      </rPr>
      <t xml:space="preserve">
</t>
    </r>
  </si>
  <si>
    <r>
      <t>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t>
    </r>
    <r>
      <rPr>
        <sz val="10"/>
        <color rgb="FFFF0000"/>
        <rFont val="Futura Bk"/>
        <family val="2"/>
      </rPr>
      <t xml:space="preserve"> </t>
    </r>
    <r>
      <rPr>
        <sz val="10"/>
        <color theme="1"/>
        <rFont val="Futura Bk"/>
        <family val="2"/>
      </rPr>
      <t xml:space="preserve">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t>
    </r>
    <r>
      <rPr>
        <sz val="10"/>
        <color rgb="FFFF0000"/>
        <rFont val="Futura Bk"/>
        <family val="2"/>
      </rPr>
      <t xml:space="preserve"> </t>
    </r>
    <r>
      <rPr>
        <sz val="10"/>
        <color theme="1"/>
        <rFont val="Futura Bk"/>
        <family val="2"/>
      </rPr>
      <t xml:space="preserve">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r>
  </si>
  <si>
    <r>
      <t>Revisar las siguientes directrices relacionadas con la seguridad a oficinas, recintos e instalaciones: 
a) establecer que las instalaciones clave deben estar ubicadas de manera que se impida el acceso del público;</t>
    </r>
    <r>
      <rPr>
        <sz val="11"/>
        <color rgb="FFFF0000"/>
        <rFont val="Futura Bk"/>
        <family val="2"/>
      </rPr>
      <t xml:space="preserve"> </t>
    </r>
    <r>
      <rPr>
        <sz val="11"/>
        <color theme="1"/>
        <rFont val="Futura Bk"/>
        <family val="2"/>
      </rPr>
      <t xml:space="preserve">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t>
    </r>
  </si>
  <si>
    <r>
      <t>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t>
    </r>
    <r>
      <rPr>
        <sz val="10"/>
        <color rgb="FFFF0000"/>
        <rFont val="Futura Bk"/>
        <family val="2"/>
      </rPr>
      <t xml:space="preserve"> (No aplica)</t>
    </r>
    <r>
      <rPr>
        <sz val="10"/>
        <color theme="1"/>
        <rFont val="Futura Bk"/>
        <family val="2"/>
      </rPr>
      <t xml:space="preserve">
j) proteger los equipos para procesamiento de información confidencial para minimizar el riesgo de fuga de información debido a emanaciones electromagnéticas.</t>
    </r>
  </si>
  <si>
    <r>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t>
    </r>
    <r>
      <rPr>
        <sz val="11"/>
        <color rgb="FFFF0000"/>
        <rFont val="Futura Bk"/>
        <family val="2"/>
      </rPr>
      <t xml:space="preserve"> </t>
    </r>
    <r>
      <rPr>
        <sz val="11"/>
        <color theme="1"/>
        <rFont val="Futura Bk"/>
        <family val="2"/>
      </rPr>
      <t xml:space="preserve">
d) si es necesario, contar con alarmas para detectar mal funcionamiento;
e) si es necesario, tener múltiples alimentaciones con diverso enrutado físico.</t>
    </r>
    <r>
      <rPr>
        <sz val="11"/>
        <color rgb="FFFF0000"/>
        <rFont val="Futura Bk"/>
        <family val="2"/>
      </rPr>
      <t xml:space="preserve"> </t>
    </r>
  </si>
  <si>
    <r>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t>
    </r>
    <r>
      <rPr>
        <sz val="11"/>
        <color rgb="FFFF0000"/>
        <rFont val="Futura Bk"/>
        <family val="2"/>
      </rPr>
      <t xml:space="preserve"> </t>
    </r>
    <r>
      <rPr>
        <sz val="11"/>
        <color theme="1"/>
        <rFont val="Futura Bk"/>
        <family val="2"/>
      </rPr>
      <t xml:space="preserve">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
</t>
    </r>
  </si>
  <si>
    <r>
      <t>Revisar las siguientes directrices para mantenimiento de equipos: 
a) mantener los equipos de acuerdo con los intervalos y especificaciones de servicio recomendados por el proveedor;</t>
    </r>
    <r>
      <rPr>
        <sz val="11"/>
        <color rgb="FFFF0000"/>
        <rFont val="Futura Bk"/>
        <family val="2"/>
      </rPr>
      <t xml:space="preserve"> </t>
    </r>
    <r>
      <rPr>
        <sz val="11"/>
        <color theme="1"/>
        <rFont val="Futura Bk"/>
        <family val="2"/>
      </rPr>
      <t xml:space="preserve">
b) establecer que solo el personal de mantenimiento autorizado debería llevar a cabo las reparaciones y el servicio a los equipos;</t>
    </r>
    <r>
      <rPr>
        <sz val="11"/>
        <color rgb="FFFF0000"/>
        <rFont val="Futura Bk"/>
        <family val="2"/>
      </rPr>
      <t xml:space="preserve"> </t>
    </r>
    <r>
      <rPr>
        <sz val="11"/>
        <color theme="1"/>
        <rFont val="Futura Bk"/>
        <family val="2"/>
      </rPr>
      <t xml:space="preserve">
c) llevar registros de todas las fallas reales o sospechadas, y de todo el mantenimiento preventivo y correctivo;</t>
    </r>
    <r>
      <rPr>
        <sz val="11"/>
        <color rgb="FFFF0000"/>
        <rFont val="Futura Bk"/>
        <family val="2"/>
      </rPr>
      <t xml:space="preserve"> </t>
    </r>
    <r>
      <rPr>
        <sz val="11"/>
        <color theme="1"/>
        <rFont val="Futura Bk"/>
        <family val="2"/>
      </rPr>
      <t xml:space="preserve">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seguridad. 
f) establecer que antes de volver a poner el equipo en operación después de mantenimiento, se debería inspeccionar para asegurarse de que no ha sido alterado y que su funcionamiento es adecuado. </t>
    </r>
  </si>
  <si>
    <r>
      <t>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t>
    </r>
    <r>
      <rPr>
        <sz val="11"/>
        <color rgb="FFFF0000"/>
        <rFont val="Futura Bk"/>
        <family val="2"/>
      </rPr>
      <t xml:space="preserve"> </t>
    </r>
    <r>
      <rPr>
        <sz val="11"/>
        <color theme="1"/>
        <rFont val="Futura Bk"/>
        <family val="2"/>
      </rPr>
      <t xml:space="preserve">
d) documentar la identidad, el rol y la filiación de cualquiera que maneje o use activos, y devolver esta documentación con el equipo, la información y el software.</t>
    </r>
  </si>
  <si>
    <r>
      <t>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t>
    </r>
    <r>
      <rPr>
        <sz val="11"/>
        <color rgb="FFFF0000"/>
        <rFont val="Futura Bk"/>
        <family val="2"/>
      </rPr>
      <t xml:space="preserve"> </t>
    </r>
    <r>
      <rPr>
        <sz val="11"/>
        <color theme="1"/>
        <rFont val="Futura Bk"/>
        <family val="2"/>
      </rPr>
      <t xml:space="preserve">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r>
  </si>
  <si>
    <r>
      <t>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t>
    </r>
    <r>
      <rPr>
        <sz val="11"/>
        <color rgb="FFFF0000"/>
        <rFont val="Futura Bk"/>
        <family val="2"/>
      </rPr>
      <t xml:space="preserve"> </t>
    </r>
    <r>
      <rPr>
        <sz val="11"/>
        <color theme="1"/>
        <rFont val="Futura Bk"/>
        <family val="2"/>
      </rPr>
      <t xml:space="preserve">
b) definir que las llaves de encriptación sean lo suficientemente largas para resistir ataques de fuerza bruta;  
c) establecer que las llaves de encriptación se mantengan confidenciales.  </t>
    </r>
  </si>
  <si>
    <r>
      <t>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t>
    </r>
    <r>
      <rPr>
        <sz val="11"/>
        <color rgb="FFFF0000"/>
        <rFont val="Futura Bk"/>
        <family val="2"/>
      </rPr>
      <t xml:space="preserve">
</t>
    </r>
  </si>
  <si>
    <r>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r>
    <r>
      <rPr>
        <sz val="11"/>
        <color rgb="FFFF0000"/>
        <rFont val="Futura Bk"/>
        <family val="2"/>
      </rPr>
      <t xml:space="preserve">
</t>
    </r>
  </si>
  <si>
    <r>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r>
    <r>
      <rPr>
        <sz val="10"/>
        <color rgb="FFFF0000"/>
        <rFont val="Futura Bk"/>
        <family val="2"/>
      </rPr>
      <t xml:space="preserve">
Nota: Se recomienda construri la política de instalación y uso de software</t>
    </r>
  </si>
  <si>
    <r>
      <t>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t>
    </r>
    <r>
      <rPr>
        <sz val="11"/>
        <color rgb="FFFF0000"/>
        <rFont val="Futura Bk"/>
        <family val="2"/>
      </rPr>
      <t xml:space="preserve"> </t>
    </r>
    <r>
      <rPr>
        <sz val="11"/>
        <color theme="1"/>
        <rFont val="Futura Bk"/>
        <family val="2"/>
      </rPr>
      <t xml:space="preserve">
c) establecer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t>
    </r>
    <r>
      <rPr>
        <sz val="11"/>
        <color rgb="FFFF0000"/>
        <rFont val="Futura Bk"/>
        <family val="2"/>
      </rPr>
      <t xml:space="preserve">
</t>
    </r>
    <r>
      <rPr>
        <sz val="11"/>
        <color theme="1"/>
        <rFont val="Futura Bk"/>
        <family val="2"/>
      </rPr>
      <t>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t>
    </r>
    <r>
      <rPr>
        <sz val="11"/>
        <color rgb="FFFF0000"/>
        <rFont val="Futura Bk"/>
        <family val="2"/>
      </rPr>
      <t xml:space="preserve"> </t>
    </r>
    <r>
      <rPr>
        <sz val="11"/>
        <color theme="1"/>
        <rFont val="Futura Bk"/>
        <family val="2"/>
      </rPr>
      <t xml:space="preserv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t>
    </r>
  </si>
  <si>
    <r>
      <t>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t>
    </r>
    <r>
      <rPr>
        <sz val="11"/>
        <color rgb="FFFF0000"/>
        <rFont val="Futura Bk"/>
        <family val="2"/>
      </rPr>
      <t xml:space="preserve"> (NO APLICA)</t>
    </r>
    <r>
      <rPr>
        <sz val="11"/>
        <color theme="1"/>
        <rFont val="Futura Bk"/>
        <family val="2"/>
      </rPr>
      <t xml:space="preserve">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r>
  </si>
  <si>
    <r>
      <t>Revisar las siguientes directrices para transferencia segura de la información: 
a) establecer las responsabilidades de la dirección para controlar y notificar la transmisión, despacho y recibo</t>
    </r>
    <r>
      <rPr>
        <sz val="11"/>
        <color rgb="FFFF0000"/>
        <rFont val="Futura Bk"/>
        <family val="2"/>
      </rPr>
      <t xml:space="preserve"> </t>
    </r>
    <r>
      <rPr>
        <sz val="11"/>
        <color theme="1"/>
        <rFont val="Futura Bk"/>
        <family val="2"/>
      </rPr>
      <t xml:space="preserve">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r>
  </si>
  <si>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</si>
  <si>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r>
      <t>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t>
    </r>
    <r>
      <rPr>
        <sz val="11"/>
        <color rgb="FFFF0000"/>
        <rFont val="Futura Bk"/>
        <family val="2"/>
      </rPr>
      <t xml:space="preserve"> </t>
    </r>
    <r>
      <rPr>
        <sz val="11"/>
        <color theme="1"/>
        <rFont val="Futura Bk"/>
        <family val="2"/>
      </rPr>
      <t xml:space="preserve">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r>
  </si>
  <si>
    <r>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r>
    <r>
      <rPr>
        <sz val="11"/>
        <color rgb="FFFF0000"/>
        <rFont val="Futura Bk"/>
        <family val="2"/>
      </rPr>
      <t>Nota: Se recomienda implementar y documentar en la declaración de aplicabilidad.</t>
    </r>
  </si>
  <si>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que la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</si>
  <si>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r>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r>
    <r>
      <rPr>
        <sz val="11"/>
        <color rgb="FFFF0000"/>
        <rFont val="Futura Bk"/>
        <family val="2"/>
      </rPr>
      <t xml:space="preserve">
</t>
    </r>
  </si>
  <si>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Futura Bk"/>
        <family val="2"/>
      </rPr>
      <t xml:space="preserve">Tenga en cuenta para la calificación:
</t>
    </r>
    <r>
      <rPr>
        <sz val="11"/>
        <color theme="1"/>
        <rFont val="Futura Bk"/>
        <family val="2"/>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r>
      <rPr>
        <sz val="11"/>
        <color rgb="FFFF0000"/>
        <rFont val="Futura Bk"/>
        <family val="2"/>
      </rPr>
      <t xml:space="preserve">
</t>
    </r>
  </si>
  <si>
    <t xml:space="preserve">Observe si los eventos son reportados de forma consistente en toda la entidad de acuerdo a los criterios establecidos.
</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</si>
  <si>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Futura Bk"/>
        <family val="2"/>
      </rPr>
      <t>Tenga en cuenta para la calificación:</t>
    </r>
    <r>
      <rPr>
        <sz val="11"/>
        <color theme="1"/>
        <rFont val="Futura Bk"/>
        <family val="2"/>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</si>
  <si>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Acceso a redes y a servicios en red.</t>
  </si>
  <si>
    <t>Registro y cancelación del registro de usuarios.</t>
  </si>
  <si>
    <t>Retiro o ajuste de los derechos de acceso.</t>
  </si>
  <si>
    <t>Procedimiento de ingreso seguro.</t>
  </si>
  <si>
    <t>Sistema de gestión de contraseñas.</t>
  </si>
  <si>
    <t>Uso de programas utilitarios privilegiados.</t>
  </si>
  <si>
    <t>Política sobre el uso de controles criptográficos.</t>
  </si>
  <si>
    <t>Perímetro de seguridad física.</t>
  </si>
  <si>
    <t>Controles físicos de entrada.</t>
  </si>
  <si>
    <t>Seguridad de oficinas, recintos e instalaciones.</t>
  </si>
  <si>
    <t>Protección contra amenazas externas y ambientales.</t>
  </si>
  <si>
    <t>Responsable de la seguridad física.</t>
  </si>
  <si>
    <t>Equipos de usuario desatendidos.</t>
  </si>
  <si>
    <t>Política de escritorio limpio y pantalla limpia.</t>
  </si>
  <si>
    <t>Seguridad de equipos y activos fuera de las instalaciones.</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</si>
  <si>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</si>
  <si>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</si>
  <si>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Instalación de software en sistemas operativos.</t>
  </si>
  <si>
    <t>Restricciones sobre la instalación de software.</t>
  </si>
  <si>
    <t xml:space="preserve"> 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estratégico/Políticas/POLÍTICAS DE USO DE SALAS DE SISTEMAS Y LABORATORIOS.</t>
  </si>
  <si>
    <t>Análisis y especificación de requisitos de seguridad de la información.</t>
  </si>
  <si>
    <t>Seguridad de servicios de las aplicaciones en redes públicas.</t>
  </si>
  <si>
    <t>Protección de transacciones de los servicios de las aplicaciones.</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</si>
  <si>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</si>
  <si>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</si>
  <si>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</si>
  <si>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r>
      <t xml:space="preserve">De acuerdo a la NIST se debe entender cual fue el impacto del incidente. Las lecciones aprendidas deben ser usadas para actualizar los planes de respuesta a los incidentes de SI. 
</t>
    </r>
    <r>
      <rPr>
        <b/>
        <sz val="11"/>
        <color theme="1"/>
        <rFont val="Futura Bk"/>
        <family val="2"/>
      </rPr>
      <t xml:space="preserve">
Tenga en cuenta para la calificación:</t>
    </r>
    <r>
      <rPr>
        <sz val="11"/>
        <color theme="1"/>
        <rFont val="Futura Bk"/>
        <family val="2"/>
      </rPr>
      <t xml:space="preserve">
La Entidad aprende continuamente sobre
los incidentes de seguridad presentados.</t>
    </r>
    <r>
      <rPr>
        <b/>
        <sz val="11"/>
        <color theme="1"/>
        <rFont val="Calibri"/>
        <family val="2"/>
        <scheme val="minor"/>
      </rPr>
      <t/>
    </r>
  </si>
  <si>
    <t>Aprendizaje obtenido de los incidentes de seguridad de la información.</t>
  </si>
  <si>
    <t>Evaluación de eventos de seguridad de la información y decisiones sobre ellos.</t>
  </si>
  <si>
    <t>Reporte de debilidades de seguridad de la información.</t>
  </si>
  <si>
    <t>Respuesta a incidentes de seguridad de la información.</t>
  </si>
  <si>
    <t>Responsabilidades y procedimientos.</t>
  </si>
  <si>
    <t>Protección de datos de prueba.</t>
  </si>
  <si>
    <t>Prueba de aceptación de sistemas.</t>
  </si>
  <si>
    <t>Agregar en la Política de Control de Acceso:
a) Clasificación de la información
b) los requisitos para la autorización formal de las solicitudes de acceso, los requisitos para la revisión periódica de los derechos de acceso y el retiro de los derechos de acceso.
Se proyecta la puesta en marcha del Directorio Activo para la red Administrativos en las diferentes sedes de la Institución.</t>
  </si>
  <si>
    <t>Se encuentra a la espera de cotizaciones del servicio de autenticación de la red Wifi, compatible con la infraestructura de red, actualmente implementada en la Institución.</t>
  </si>
  <si>
    <t>Existe un area de desarrollo y un responsable que cumple con estos parámetros.</t>
  </si>
  <si>
    <t>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t>
  </si>
  <si>
    <t>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</si>
  <si>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Futura Bk"/>
        <family val="2"/>
      </rPr>
      <t>Tenga en cuenta para la calificación que:</t>
    </r>
    <r>
      <rPr>
        <sz val="11"/>
        <color theme="1"/>
        <rFont val="Futura Bk"/>
        <family val="2"/>
      </rPr>
      <t xml:space="preserve">
1) Elaboración de planes de mejora es 60
2) Se implementan las acciones correctivas y planes de mejora es 80</t>
    </r>
  </si>
  <si>
    <t>Componente</t>
  </si>
  <si>
    <t>Modelo de Seguridad y Privacidad de la Información, Componente planificación</t>
  </si>
  <si>
    <t>Componente implementación</t>
  </si>
  <si>
    <t>Componente evaluación del desempeño</t>
  </si>
  <si>
    <t>Resultados consolidados del Componente evaluación de desempeño</t>
  </si>
  <si>
    <t>Componente mejora continua</t>
  </si>
  <si>
    <r>
      <t>Seguridad en la operativa,</t>
    </r>
    <r>
      <rPr>
        <b/>
        <sz val="11"/>
        <color theme="1"/>
        <rFont val="Futura Bk"/>
        <family val="2"/>
      </rPr>
      <t xml:space="preserve"> </t>
    </r>
    <r>
      <rPr>
        <sz val="11"/>
        <color theme="1"/>
        <rFont val="Futura Bk"/>
        <family val="2"/>
      </rPr>
      <t>registro de actividad y supervisión.</t>
    </r>
  </si>
  <si>
    <t>Se realizan pruebas a las aplicaciones o software desarrollado “in house” para determinar que umplen con los requisitos de seguridad y privacidad de la información.</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</si>
  <si>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</si>
  <si>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</si>
  <si>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Si existen planes de continuidad del negocio que contemplen los procesos críticos de la Entidad que garanticen la continuidad de los mismos. Se documentantan y protegen adecuadamente los planes de continuidad del negocio de la Entidad, este de estar documentado y firmado, por la alta Dirección, estan en 40.
Si se reconoce la importancia de ampliar los planes de continuidade del negocio a otros procesos, pero aun no se pueden incluir ni trabajar con ellos, estan en 60.</t>
  </si>
  <si>
    <t>Los impactos potenciales en la entidad y su probabilidad son identificados.</t>
  </si>
  <si>
    <t>Anualmente se revisan y/o actualizan los planes y procedimientos de seguridad y privacidad de 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</si>
</sst>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1"/>
      <color theme="10"/>
      <name val="Calibri"/>
      <family val="2"/>
      <scheme val="minor"/>
    </font>
    <font>
      <b/>
      <sz val="9"/>
      <color indexed="81"/>
      <name val="Tahoma"/>
      <family val="2"/>
    </font>
    <font>
      <sz val="9"/>
      <color indexed="81"/>
      <name val="Tahoma"/>
      <family val="2"/>
    </font>
    <font>
      <sz val="10"/>
      <name val="MS Sans Serif"/>
      <family val="2"/>
    </font>
    <font>
      <sz val="9"/>
      <color rgb="FFFF0000"/>
      <name val="Calibri"/>
      <family val="2"/>
      <scheme val="minor"/>
    </font>
    <font>
      <sz val="11"/>
      <color theme="1"/>
      <name val="Calibri"/>
      <family val="2"/>
      <scheme val="minor"/>
    </font>
    <font>
      <u/>
      <sz val="11"/>
      <color theme="10"/>
      <name val="Calibri"/>
      <family val="2"/>
      <scheme val="minor"/>
    </font>
    <font>
      <sz val="11"/>
      <color theme="0"/>
      <name val="Futura Bk"/>
      <family val="2"/>
    </font>
    <font>
      <sz val="11"/>
      <color theme="1"/>
      <name val="Futura Bk"/>
      <family val="2"/>
    </font>
    <font>
      <b/>
      <i/>
      <sz val="11"/>
      <color theme="0"/>
      <name val="Futura Bk"/>
      <family val="2"/>
    </font>
    <font>
      <sz val="9"/>
      <color theme="1"/>
      <name val="Futura Bk"/>
      <family val="2"/>
    </font>
    <font>
      <sz val="9"/>
      <color rgb="FFFF0000"/>
      <name val="Futura Bk"/>
      <family val="2"/>
    </font>
    <font>
      <b/>
      <sz val="11"/>
      <color theme="1"/>
      <name val="Futura Bk"/>
      <family val="2"/>
    </font>
    <font>
      <b/>
      <sz val="14"/>
      <color theme="0"/>
      <name val="Futura Bk"/>
      <family val="2"/>
    </font>
    <font>
      <b/>
      <sz val="14"/>
      <color theme="1"/>
      <name val="Futura Bk"/>
      <family val="2"/>
    </font>
    <font>
      <sz val="11"/>
      <color rgb="FFFF0000"/>
      <name val="Futura Bk"/>
      <family val="2"/>
    </font>
    <font>
      <sz val="10"/>
      <color theme="1"/>
      <name val="Futura Bk"/>
      <family val="2"/>
    </font>
    <font>
      <b/>
      <sz val="16"/>
      <color rgb="FF8F45C7"/>
      <name val="Futura Bk"/>
      <family val="2"/>
    </font>
    <font>
      <b/>
      <sz val="11"/>
      <color theme="0"/>
      <name val="Futura Bk"/>
      <family val="2"/>
    </font>
    <font>
      <b/>
      <sz val="12"/>
      <color theme="0"/>
      <name val="Futura Bk"/>
      <family val="2"/>
    </font>
    <font>
      <b/>
      <sz val="10"/>
      <name val="Futura Bk"/>
      <family val="2"/>
    </font>
    <font>
      <sz val="10"/>
      <name val="Futura Bk"/>
      <family val="2"/>
    </font>
    <font>
      <b/>
      <sz val="10"/>
      <color theme="1"/>
      <name val="Futura Bk"/>
      <family val="2"/>
    </font>
    <font>
      <b/>
      <i/>
      <sz val="10"/>
      <name val="Futura Bk"/>
      <family val="2"/>
    </font>
    <font>
      <b/>
      <sz val="16"/>
      <color theme="0"/>
      <name val="Futura Bk"/>
      <family val="2"/>
    </font>
    <font>
      <b/>
      <sz val="16"/>
      <name val="Futura Bk"/>
      <family val="2"/>
    </font>
    <font>
      <sz val="14"/>
      <color theme="1"/>
      <name val="Futura Bk"/>
      <family val="2"/>
    </font>
    <font>
      <sz val="16"/>
      <color theme="1"/>
      <name val="Futura Bk"/>
      <family val="2"/>
    </font>
    <font>
      <sz val="10"/>
      <color theme="0"/>
      <name val="Futura Bk"/>
      <family val="2"/>
    </font>
    <font>
      <b/>
      <sz val="10"/>
      <color theme="0"/>
      <name val="Futura Bk"/>
      <family val="2"/>
    </font>
    <font>
      <sz val="16"/>
      <color theme="0"/>
      <name val="Futura Bk"/>
      <family val="2"/>
    </font>
    <font>
      <b/>
      <sz val="12"/>
      <name val="Futura Bk"/>
      <family val="2"/>
    </font>
    <font>
      <sz val="10"/>
      <color indexed="10"/>
      <name val="Futura Bk"/>
      <family val="2"/>
    </font>
    <font>
      <sz val="10"/>
      <color rgb="FFFF0000"/>
      <name val="Futura Bk"/>
      <family val="2"/>
    </font>
    <font>
      <sz val="11"/>
      <name val="Futura Bk"/>
      <family val="2"/>
    </font>
    <font>
      <sz val="12"/>
      <color theme="0"/>
      <name val="Futura Bk"/>
      <family val="2"/>
    </font>
    <font>
      <sz val="18"/>
      <color theme="1"/>
      <name val="Futura Bk"/>
      <family val="2"/>
    </font>
    <font>
      <u/>
      <sz val="11"/>
      <color theme="10"/>
      <name val="Futura Bk"/>
      <family val="2"/>
    </font>
    <font>
      <b/>
      <sz val="12"/>
      <color theme="1"/>
      <name val="Futura Bk"/>
      <family val="2"/>
    </font>
    <font>
      <u/>
      <sz val="11"/>
      <color theme="4"/>
      <name val="Futura Bk"/>
      <family val="2"/>
    </font>
    <font>
      <u/>
      <sz val="11"/>
      <color theme="1"/>
      <name val="Futura Bk"/>
      <family val="2"/>
    </font>
    <font>
      <u/>
      <sz val="11"/>
      <name val="Futura Bk"/>
      <family val="2"/>
    </font>
    <font>
      <sz val="9"/>
      <name val="Futura Bk"/>
      <family val="2"/>
    </font>
    <font>
      <b/>
      <sz val="18"/>
      <color theme="1"/>
      <name val="Futura Bk"/>
      <family val="2"/>
    </font>
    <font>
      <b/>
      <sz val="9"/>
      <color theme="0"/>
      <name val="Futura Bk"/>
      <family val="2"/>
    </font>
    <font>
      <b/>
      <sz val="11"/>
      <name val="Futura Bk"/>
      <family val="2"/>
    </font>
    <font>
      <sz val="14"/>
      <color rgb="FFFF0000"/>
      <name val="Futura Bk"/>
      <family val="2"/>
    </font>
    <font>
      <b/>
      <sz val="8"/>
      <name val="Futura Bk"/>
      <family val="2"/>
    </font>
    <font>
      <b/>
      <sz val="15"/>
      <color theme="0"/>
      <name val="Futura Bk"/>
      <family val="2"/>
    </font>
    <font>
      <b/>
      <sz val="16"/>
      <color theme="1"/>
      <name val="Futura Bk"/>
      <family val="2"/>
    </font>
    <font>
      <b/>
      <sz val="11"/>
      <color rgb="FFFF0000"/>
      <name val="Futura Bk"/>
      <family val="2"/>
    </font>
    <font>
      <b/>
      <i/>
      <sz val="16"/>
      <color theme="0"/>
      <name val="Futura Bk"/>
      <family val="2"/>
    </font>
    <font>
      <b/>
      <sz val="20"/>
      <color theme="0"/>
      <name val="Futura Bk"/>
      <family val="2"/>
    </font>
    <font>
      <b/>
      <sz val="20"/>
      <color theme="1"/>
      <name val="Futura Bk"/>
      <family val="2"/>
    </font>
    <font>
      <sz val="11"/>
      <color rgb="FF000000"/>
      <name val="Futura Bk"/>
      <family val="2"/>
    </font>
    <font>
      <b/>
      <sz val="11"/>
      <color rgb="FFFFFF00"/>
      <name val="Futura Bk"/>
      <family val="2"/>
    </font>
  </fonts>
  <fills count="43">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7030A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rgb="FFA40C0C"/>
        <bgColor indexed="64"/>
      </patternFill>
    </fill>
    <fill>
      <patternFill patternType="solid">
        <fgColor theme="4" tint="0.79998168889431442"/>
        <bgColor theme="4" tint="0.79998168889431442"/>
      </patternFill>
    </fill>
    <fill>
      <patternFill patternType="solid">
        <fgColor rgb="FF9A00D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8F45C7"/>
        <bgColor rgb="FF8F45C7"/>
      </patternFill>
    </fill>
    <fill>
      <patternFill patternType="solid">
        <fgColor rgb="FF9A00D0"/>
        <bgColor rgb="FF9A00D0"/>
      </patternFill>
    </fill>
    <fill>
      <patternFill patternType="solid">
        <fgColor rgb="FFBFBFBF"/>
        <bgColor rgb="FFBFBFBF"/>
      </patternFill>
    </fill>
    <fill>
      <patternFill patternType="solid">
        <fgColor theme="0"/>
        <bgColor theme="0"/>
      </patternFill>
    </fill>
    <fill>
      <patternFill patternType="solid">
        <fgColor rgb="FFA5A5A5"/>
        <bgColor rgb="FFA5A5A5"/>
      </patternFill>
    </fill>
    <fill>
      <patternFill patternType="solid">
        <fgColor theme="0"/>
        <bgColor rgb="FFD9E2F3"/>
      </patternFill>
    </fill>
  </fills>
  <borders count="91">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xf numFmtId="9" fontId="1" fillId="0" borderId="0" applyFont="0" applyFill="0" applyBorder="0" applyAlignment="0" applyProtection="0"/>
    <xf numFmtId="0" fontId="4" fillId="0" borderId="0"/>
    <xf numFmtId="0" fontId="5" fillId="0" borderId="0" applyNumberFormat="0" applyFill="0" applyBorder="0" applyAlignment="0" applyProtection="0"/>
    <xf numFmtId="0" fontId="8" fillId="0" borderId="0"/>
    <xf numFmtId="0" fontId="4" fillId="0" borderId="0"/>
    <xf numFmtId="0" fontId="10" fillId="0" borderId="0"/>
    <xf numFmtId="0" fontId="11" fillId="0" borderId="0" applyNumberFormat="0" applyFill="0" applyBorder="0" applyAlignment="0" applyProtection="0"/>
  </cellStyleXfs>
  <cellXfs count="707">
    <xf numFmtId="0" fontId="0" fillId="0" borderId="0" xfId="0"/>
    <xf numFmtId="0" fontId="5" fillId="0" borderId="7" xfId="3" applyBorder="1" applyAlignment="1">
      <alignment horizontal="left" vertical="center" wrapText="1"/>
    </xf>
    <xf numFmtId="0" fontId="12" fillId="0" borderId="1" xfId="0" applyFont="1" applyFill="1" applyBorder="1" applyAlignment="1">
      <alignment horizontal="center"/>
    </xf>
    <xf numFmtId="0" fontId="12" fillId="0" borderId="3" xfId="0" applyFont="1" applyFill="1" applyBorder="1" applyAlignment="1">
      <alignment horizont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2" xfId="0" applyFont="1" applyFill="1" applyBorder="1" applyAlignment="1">
      <alignment horizontal="center"/>
    </xf>
    <xf numFmtId="0" fontId="13" fillId="0" borderId="0" xfId="0" applyFont="1"/>
    <xf numFmtId="0" fontId="12" fillId="0" borderId="4" xfId="0" applyFont="1" applyFill="1" applyBorder="1" applyAlignment="1">
      <alignment horizontal="center"/>
    </xf>
    <xf numFmtId="0" fontId="12" fillId="0" borderId="5" xfId="0" applyFont="1" applyFill="1" applyBorder="1" applyAlignment="1">
      <alignment horizontal="center"/>
    </xf>
    <xf numFmtId="0" fontId="12"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0" xfId="0" applyFont="1" applyFill="1" applyBorder="1" applyAlignment="1">
      <alignment horizontal="center"/>
    </xf>
    <xf numFmtId="0" fontId="12" fillId="2" borderId="37"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2" fillId="0" borderId="37" xfId="0" applyFont="1" applyFill="1" applyBorder="1" applyAlignment="1">
      <alignment horizontal="center"/>
    </xf>
    <xf numFmtId="0" fontId="12" fillId="0" borderId="35" xfId="0" applyFont="1" applyFill="1" applyBorder="1" applyAlignment="1">
      <alignment horizontal="center"/>
    </xf>
    <xf numFmtId="0" fontId="12" fillId="0" borderId="42" xfId="0" applyFont="1" applyFill="1" applyBorder="1" applyAlignment="1">
      <alignment horizontal="center"/>
    </xf>
    <xf numFmtId="0" fontId="13" fillId="0" borderId="0" xfId="0" applyFont="1" applyAlignment="1">
      <alignment horizontal="center" vertical="center"/>
    </xf>
    <xf numFmtId="0" fontId="14" fillId="15" borderId="15"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6" xfId="0" applyFont="1" applyFill="1" applyBorder="1" applyAlignment="1">
      <alignment horizontal="center" vertical="center"/>
    </xf>
    <xf numFmtId="0" fontId="14" fillId="15" borderId="0" xfId="0" applyFont="1" applyFill="1" applyBorder="1" applyAlignment="1">
      <alignment horizontal="center" vertical="center"/>
    </xf>
    <xf numFmtId="0" fontId="15" fillId="17" borderId="6" xfId="0" applyFont="1" applyFill="1" applyBorder="1" applyAlignment="1">
      <alignment horizontal="center" vertical="center"/>
    </xf>
    <xf numFmtId="0" fontId="15" fillId="17" borderId="7" xfId="0" applyFont="1" applyFill="1" applyBorder="1" applyAlignment="1">
      <alignment horizontal="center" vertical="center" wrapText="1"/>
    </xf>
    <xf numFmtId="0" fontId="15" fillId="17" borderId="7" xfId="0" applyFont="1" applyFill="1" applyBorder="1" applyAlignment="1">
      <alignment horizontal="center" vertical="center"/>
    </xf>
    <xf numFmtId="0" fontId="15" fillId="0" borderId="0" xfId="0" applyFont="1" applyAlignment="1">
      <alignment horizontal="center" vertical="center"/>
    </xf>
    <xf numFmtId="0" fontId="15" fillId="0" borderId="0" xfId="0" applyFont="1"/>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Fill="1" applyBorder="1" applyAlignment="1">
      <alignment horizontal="center" vertical="center"/>
    </xf>
    <xf numFmtId="0" fontId="15" fillId="0" borderId="10" xfId="0" applyFont="1" applyBorder="1" applyAlignment="1">
      <alignment horizontal="center" vertical="center"/>
    </xf>
    <xf numFmtId="0" fontId="13" fillId="0" borderId="0" xfId="0" pivotButton="1" applyFont="1"/>
    <xf numFmtId="1" fontId="13" fillId="0" borderId="0" xfId="0" applyNumberFormat="1" applyFont="1"/>
    <xf numFmtId="0" fontId="13" fillId="0" borderId="0" xfId="0" applyFont="1" applyAlignment="1">
      <alignment horizontal="left"/>
    </xf>
    <xf numFmtId="0" fontId="15" fillId="17" borderId="7" xfId="0" applyFont="1" applyFill="1" applyBorder="1" applyAlignment="1">
      <alignment vertical="center" wrapText="1"/>
    </xf>
    <xf numFmtId="0" fontId="15" fillId="0" borderId="7" xfId="0" applyFont="1" applyBorder="1" applyAlignment="1">
      <alignment horizontal="left" vertical="center" wrapText="1"/>
    </xf>
    <xf numFmtId="0" fontId="15" fillId="0" borderId="7" xfId="0" applyFont="1" applyBorder="1" applyAlignment="1">
      <alignment vertical="center"/>
    </xf>
    <xf numFmtId="0" fontId="15" fillId="0" borderId="7" xfId="0" applyFont="1" applyBorder="1" applyAlignment="1">
      <alignment vertical="center" wrapText="1"/>
    </xf>
    <xf numFmtId="0" fontId="15" fillId="0" borderId="0" xfId="0" applyFont="1" applyAlignment="1">
      <alignment vertical="center"/>
    </xf>
    <xf numFmtId="0" fontId="13" fillId="0" borderId="0" xfId="0" applyFont="1" applyAlignment="1">
      <alignment vertical="center"/>
    </xf>
    <xf numFmtId="0" fontId="14" fillId="15" borderId="21" xfId="0" applyFont="1" applyFill="1" applyBorder="1" applyAlignment="1">
      <alignment horizontal="center" vertical="center"/>
    </xf>
    <xf numFmtId="0" fontId="15" fillId="17" borderId="18"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85" xfId="0" applyFont="1" applyFill="1" applyBorder="1" applyAlignment="1">
      <alignment horizontal="center" vertical="center"/>
    </xf>
    <xf numFmtId="0" fontId="14" fillId="15" borderId="86" xfId="0" applyFont="1" applyFill="1" applyBorder="1" applyAlignment="1">
      <alignment horizontal="center" vertical="center"/>
    </xf>
    <xf numFmtId="0" fontId="15" fillId="17" borderId="87" xfId="0" applyFont="1" applyFill="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13" fillId="0" borderId="1" xfId="0" applyFont="1" applyBorder="1" applyAlignment="1">
      <alignment horizontal="center"/>
    </xf>
    <xf numFmtId="0" fontId="13" fillId="0" borderId="2" xfId="0" applyFont="1" applyBorder="1" applyAlignment="1">
      <alignment horizont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0" xfId="0" applyFont="1" applyBorder="1" applyAlignment="1">
      <alignment horizontal="center"/>
    </xf>
    <xf numFmtId="0" fontId="18" fillId="2" borderId="0"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3" fillId="0" borderId="5" xfId="0" applyFont="1" applyBorder="1" applyAlignment="1">
      <alignment horizontal="center"/>
    </xf>
    <xf numFmtId="0" fontId="13" fillId="0" borderId="53" xfId="0" applyFont="1" applyBorder="1" applyAlignment="1">
      <alignment horizontal="center"/>
    </xf>
    <xf numFmtId="0" fontId="13" fillId="0" borderId="29" xfId="0" applyFont="1" applyBorder="1" applyAlignment="1">
      <alignment horizontal="center"/>
    </xf>
    <xf numFmtId="0" fontId="13" fillId="0" borderId="54" xfId="0" applyFont="1" applyBorder="1" applyAlignment="1">
      <alignment horizont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15" fontId="20" fillId="0" borderId="7"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3" fillId="2" borderId="15" xfId="0" applyFont="1" applyFill="1" applyBorder="1" applyAlignment="1">
      <alignment horizontal="center" vertical="center"/>
    </xf>
    <xf numFmtId="9" fontId="24" fillId="2" borderId="16" xfId="0" applyNumberFormat="1" applyFont="1" applyFill="1" applyBorder="1" applyAlignment="1">
      <alignment horizontal="center" vertical="center" wrapText="1"/>
    </xf>
    <xf numFmtId="9" fontId="24" fillId="2" borderId="17" xfId="0" applyNumberFormat="1" applyFont="1" applyFill="1" applyBorder="1" applyAlignment="1">
      <alignment horizontal="center" vertical="center" wrapText="1"/>
    </xf>
    <xf numFmtId="0" fontId="23" fillId="2" borderId="6" xfId="0" applyFont="1" applyFill="1" applyBorder="1" applyAlignment="1">
      <alignment horizontal="center" vertical="center"/>
    </xf>
    <xf numFmtId="0" fontId="25" fillId="3" borderId="7"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1" fillId="0" borderId="6" xfId="0" applyFont="1" applyBorder="1" applyAlignment="1">
      <alignment horizontal="center" vertical="center"/>
    </xf>
    <xf numFmtId="0" fontId="15" fillId="0" borderId="7" xfId="0" applyFont="1" applyBorder="1" applyAlignment="1">
      <alignment horizontal="center" vertical="center"/>
    </xf>
    <xf numFmtId="0" fontId="26" fillId="4" borderId="7" xfId="0" applyFont="1" applyFill="1" applyBorder="1" applyAlignment="1">
      <alignment horizontal="center" vertical="center"/>
    </xf>
    <xf numFmtId="0" fontId="21" fillId="0" borderId="18" xfId="0" applyFont="1" applyBorder="1" applyAlignment="1">
      <alignment horizontal="center" vertical="center"/>
    </xf>
    <xf numFmtId="0" fontId="27" fillId="0" borderId="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7" xfId="0" applyFont="1" applyBorder="1" applyAlignment="1">
      <alignment horizontal="center" vertical="center" wrapText="1"/>
    </xf>
    <xf numFmtId="1" fontId="26" fillId="4" borderId="7" xfId="0" applyNumberFormat="1" applyFont="1" applyFill="1" applyBorder="1" applyAlignment="1">
      <alignment horizontal="center" vertical="center"/>
    </xf>
    <xf numFmtId="0" fontId="21" fillId="0" borderId="51" xfId="0" applyFont="1" applyBorder="1" applyAlignment="1">
      <alignment horizontal="center" vertical="center"/>
    </xf>
    <xf numFmtId="0" fontId="15" fillId="0" borderId="34" xfId="0" applyFont="1" applyBorder="1" applyAlignment="1">
      <alignment horizontal="center" vertical="center"/>
    </xf>
    <xf numFmtId="0" fontId="26" fillId="4" borderId="34" xfId="0" applyFont="1" applyFill="1" applyBorder="1" applyAlignment="1">
      <alignment horizontal="center" vertical="center"/>
    </xf>
    <xf numFmtId="0" fontId="28" fillId="5" borderId="49" xfId="0" applyFont="1" applyFill="1" applyBorder="1" applyAlignment="1">
      <alignment horizontal="center" vertical="center"/>
    </xf>
    <xf numFmtId="0" fontId="28" fillId="5" borderId="50" xfId="0" applyFont="1" applyFill="1" applyBorder="1" applyAlignment="1">
      <alignment horizontal="center" vertical="center"/>
    </xf>
    <xf numFmtId="3" fontId="25" fillId="5" borderId="50" xfId="0" applyNumberFormat="1" applyFont="1" applyFill="1" applyBorder="1" applyAlignment="1">
      <alignment horizontal="center" vertical="center"/>
    </xf>
    <xf numFmtId="0" fontId="25" fillId="5" borderId="55" xfId="0" applyFont="1" applyFill="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3" fillId="4" borderId="0" xfId="0" applyFont="1" applyFill="1"/>
    <xf numFmtId="0" fontId="29" fillId="2" borderId="15" xfId="0" applyFont="1" applyFill="1" applyBorder="1" applyAlignment="1">
      <alignment horizontal="center" vertical="center"/>
    </xf>
    <xf numFmtId="9" fontId="18" fillId="2" borderId="21" xfId="0" applyNumberFormat="1" applyFont="1" applyFill="1" applyBorder="1" applyAlignment="1">
      <alignment horizontal="center"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9" fontId="29" fillId="4" borderId="0" xfId="0" applyNumberFormat="1" applyFont="1" applyFill="1" applyBorder="1" applyAlignment="1">
      <alignment vertical="center" wrapText="1"/>
    </xf>
    <xf numFmtId="0" fontId="29" fillId="2" borderId="6" xfId="0"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30" fillId="3" borderId="57" xfId="0" applyFont="1" applyFill="1" applyBorder="1" applyAlignment="1">
      <alignment horizontal="center" vertical="center" wrapText="1"/>
    </xf>
    <xf numFmtId="0" fontId="13" fillId="4" borderId="0" xfId="0" applyFont="1" applyFill="1" applyBorder="1"/>
    <xf numFmtId="0" fontId="31" fillId="0" borderId="26" xfId="0" applyFont="1" applyBorder="1" applyAlignment="1">
      <alignment horizontal="center"/>
    </xf>
    <xf numFmtId="0" fontId="31" fillId="0" borderId="18" xfId="0" applyFont="1" applyBorder="1" applyAlignment="1">
      <alignment horizontal="center" vertical="center"/>
    </xf>
    <xf numFmtId="0" fontId="31" fillId="0" borderId="20" xfId="0" applyFont="1" applyBorder="1" applyAlignment="1">
      <alignment horizontal="center" vertical="center"/>
    </xf>
    <xf numFmtId="9" fontId="31" fillId="0" borderId="20" xfId="1" applyFont="1" applyBorder="1" applyAlignment="1">
      <alignment horizontal="center"/>
    </xf>
    <xf numFmtId="9" fontId="31" fillId="0" borderId="18" xfId="1" applyNumberFormat="1" applyFont="1" applyBorder="1" applyAlignment="1">
      <alignment horizontal="center"/>
    </xf>
    <xf numFmtId="9" fontId="31" fillId="0" borderId="57" xfId="1" applyNumberFormat="1" applyFont="1" applyBorder="1" applyAlignment="1">
      <alignment horizontal="center"/>
    </xf>
    <xf numFmtId="0" fontId="31" fillId="0" borderId="6" xfId="0" applyFont="1" applyBorder="1" applyAlignment="1">
      <alignment horizontal="center"/>
    </xf>
    <xf numFmtId="9" fontId="29" fillId="2" borderId="27" xfId="0" applyNumberFormat="1" applyFont="1" applyFill="1" applyBorder="1" applyAlignment="1">
      <alignment horizontal="center" vertical="center" wrapText="1"/>
    </xf>
    <xf numFmtId="9" fontId="29" fillId="2" borderId="28" xfId="0" applyNumberFormat="1" applyFont="1" applyFill="1" applyBorder="1" applyAlignment="1">
      <alignment horizontal="center" vertical="center" wrapText="1"/>
    </xf>
    <xf numFmtId="9" fontId="30" fillId="3" borderId="11" xfId="0" applyNumberFormat="1" applyFont="1" applyFill="1" applyBorder="1" applyAlignment="1">
      <alignment horizontal="center" vertical="center" wrapText="1"/>
    </xf>
    <xf numFmtId="9" fontId="30" fillId="3" borderId="27" xfId="0" applyNumberFormat="1" applyFont="1" applyFill="1" applyBorder="1" applyAlignment="1">
      <alignment horizontal="center" vertical="center" wrapText="1"/>
    </xf>
    <xf numFmtId="9" fontId="30" fillId="3" borderId="58" xfId="0" applyNumberFormat="1" applyFont="1" applyFill="1" applyBorder="1" applyAlignment="1">
      <alignment horizontal="center" vertical="center" wrapText="1"/>
    </xf>
    <xf numFmtId="0" fontId="22" fillId="0" borderId="0" xfId="0" applyFont="1" applyBorder="1" applyAlignment="1">
      <alignment horizontal="center"/>
    </xf>
    <xf numFmtId="0" fontId="32" fillId="0" borderId="0" xfId="0" applyFont="1" applyBorder="1" applyAlignment="1">
      <alignment horizontal="center"/>
    </xf>
    <xf numFmtId="0" fontId="31" fillId="0" borderId="0" xfId="0" applyFont="1" applyBorder="1" applyAlignment="1">
      <alignment horizontal="center" vertical="center" wrapText="1"/>
    </xf>
    <xf numFmtId="0" fontId="27" fillId="0" borderId="7" xfId="0" applyFont="1" applyBorder="1" applyAlignment="1">
      <alignment horizontal="center" vertical="center" wrapText="1"/>
    </xf>
    <xf numFmtId="0" fontId="33" fillId="0" borderId="0" xfId="0" applyFont="1" applyBorder="1" applyAlignment="1">
      <alignment horizontal="center" wrapText="1"/>
    </xf>
    <xf numFmtId="0" fontId="34" fillId="6" borderId="0" xfId="0" applyFont="1" applyFill="1" applyBorder="1" applyAlignment="1">
      <alignment horizontal="center" vertical="center" wrapText="1"/>
    </xf>
    <xf numFmtId="0" fontId="34" fillId="6" borderId="29" xfId="0" applyFont="1" applyFill="1" applyBorder="1" applyAlignment="1">
      <alignment horizontal="center" vertical="center" wrapText="1"/>
    </xf>
    <xf numFmtId="0" fontId="17" fillId="0" borderId="30" xfId="0" applyFont="1" applyBorder="1" applyAlignment="1">
      <alignment horizontal="center" vertical="center" textRotation="90" wrapText="1"/>
    </xf>
    <xf numFmtId="0" fontId="34" fillId="7" borderId="18" xfId="0" applyFont="1" applyFill="1" applyBorder="1" applyAlignment="1">
      <alignment horizontal="center" vertical="center" wrapText="1"/>
    </xf>
    <xf numFmtId="0" fontId="21" fillId="0" borderId="7"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0" xfId="0" applyFont="1" applyBorder="1" applyAlignment="1">
      <alignment horizontal="center" vertical="center" wrapText="1"/>
    </xf>
    <xf numFmtId="0" fontId="31" fillId="0" borderId="7" xfId="0" applyFont="1" applyBorder="1" applyAlignment="1">
      <alignment horizontal="center"/>
    </xf>
    <xf numFmtId="9" fontId="31" fillId="0" borderId="7" xfId="0" applyNumberFormat="1" applyFont="1" applyBorder="1" applyAlignment="1">
      <alignment horizontal="center"/>
    </xf>
    <xf numFmtId="0" fontId="34" fillId="8" borderId="32" xfId="0" applyFont="1" applyFill="1" applyBorder="1" applyAlignment="1">
      <alignment horizontal="center" vertical="center" wrapText="1"/>
    </xf>
    <xf numFmtId="0" fontId="34" fillId="8" borderId="33" xfId="0" applyFont="1" applyFill="1" applyBorder="1" applyAlignment="1">
      <alignment horizontal="center" vertical="center" wrapText="1"/>
    </xf>
    <xf numFmtId="0" fontId="34" fillId="9" borderId="32" xfId="0" applyFont="1" applyFill="1" applyBorder="1" applyAlignment="1">
      <alignment horizontal="center" vertical="center" wrapText="1"/>
    </xf>
    <xf numFmtId="0" fontId="34" fillId="9" borderId="33" xfId="0" applyFont="1" applyFill="1" applyBorder="1" applyAlignment="1">
      <alignment horizontal="center" vertical="center" wrapText="1"/>
    </xf>
    <xf numFmtId="0" fontId="13" fillId="0" borderId="0" xfId="0" applyFont="1" applyBorder="1"/>
    <xf numFmtId="0" fontId="34" fillId="10" borderId="32"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1" borderId="32" xfId="0" applyFont="1" applyFill="1" applyBorder="1" applyAlignment="1">
      <alignment horizontal="center" vertical="center" wrapText="1"/>
    </xf>
    <xf numFmtId="0" fontId="34" fillId="11" borderId="33" xfId="0" applyFont="1" applyFill="1" applyBorder="1" applyAlignment="1">
      <alignment horizontal="center" vertical="center" wrapText="1"/>
    </xf>
    <xf numFmtId="0" fontId="23" fillId="2" borderId="38" xfId="0" applyFont="1" applyFill="1" applyBorder="1" applyAlignment="1">
      <alignment horizontal="center"/>
    </xf>
    <xf numFmtId="0" fontId="23" fillId="2" borderId="15" xfId="0" pivotButton="1" applyFont="1" applyFill="1" applyBorder="1" applyAlignment="1">
      <alignment horizontal="center"/>
    </xf>
    <xf numFmtId="0" fontId="13" fillId="0" borderId="39" xfId="0" applyFont="1" applyBorder="1" applyAlignment="1">
      <alignment horizontal="left"/>
    </xf>
    <xf numFmtId="0" fontId="13" fillId="0" borderId="8" xfId="0" applyFont="1" applyBorder="1"/>
    <xf numFmtId="0" fontId="13" fillId="0" borderId="52" xfId="0" applyFont="1" applyBorder="1" applyAlignment="1">
      <alignment horizontal="left"/>
    </xf>
    <xf numFmtId="0" fontId="13" fillId="0" borderId="36" xfId="0" applyFont="1" applyBorder="1" applyAlignment="1">
      <alignment horizontal="left"/>
    </xf>
    <xf numFmtId="0" fontId="23" fillId="2" borderId="38" xfId="0" applyFont="1" applyFill="1" applyBorder="1" applyAlignment="1">
      <alignment horizontal="left"/>
    </xf>
    <xf numFmtId="0" fontId="13" fillId="0" borderId="11" xfId="0" applyFont="1" applyBorder="1"/>
    <xf numFmtId="0" fontId="23" fillId="0" borderId="0" xfId="0" applyFont="1" applyFill="1" applyBorder="1" applyAlignment="1">
      <alignment horizontal="left"/>
    </xf>
    <xf numFmtId="4" fontId="23" fillId="0" borderId="0" xfId="0" applyNumberFormat="1" applyFont="1" applyFill="1" applyBorder="1"/>
    <xf numFmtId="0" fontId="13" fillId="0" borderId="0" xfId="0" applyFont="1" applyFill="1" applyBorder="1"/>
    <xf numFmtId="0" fontId="13" fillId="0" borderId="0" xfId="0" applyFont="1" applyFill="1"/>
    <xf numFmtId="0" fontId="23" fillId="0" borderId="0" xfId="0" applyFont="1" applyFill="1" applyBorder="1" applyAlignment="1"/>
    <xf numFmtId="0" fontId="23" fillId="12" borderId="0" xfId="0" applyFont="1" applyFill="1" applyAlignment="1">
      <alignment horizontal="center" vertical="center" wrapText="1"/>
    </xf>
    <xf numFmtId="0" fontId="15" fillId="0" borderId="34" xfId="0" pivotButton="1" applyFont="1" applyBorder="1" applyAlignment="1">
      <alignment horizontal="center" vertical="center" wrapText="1"/>
    </xf>
    <xf numFmtId="0" fontId="13" fillId="0" borderId="0" xfId="0" pivotButton="1" applyFont="1" applyAlignment="1">
      <alignment horizontal="left"/>
    </xf>
    <xf numFmtId="1" fontId="13" fillId="0" borderId="0" xfId="0" pivotButton="1" applyNumberFormat="1" applyFont="1"/>
    <xf numFmtId="0" fontId="13" fillId="0" borderId="7" xfId="0" applyFont="1" applyBorder="1" applyAlignment="1">
      <alignment horizontal="center" vertical="center"/>
    </xf>
    <xf numFmtId="1" fontId="13" fillId="0" borderId="7" xfId="0" applyNumberFormat="1" applyFont="1" applyBorder="1" applyAlignment="1">
      <alignment horizontal="center" vertical="center"/>
    </xf>
    <xf numFmtId="0" fontId="24" fillId="12" borderId="32" xfId="0" applyFont="1" applyFill="1" applyBorder="1" applyAlignment="1">
      <alignment horizontal="center" vertical="center"/>
    </xf>
    <xf numFmtId="9" fontId="36" fillId="3" borderId="11" xfId="0" applyNumberFormat="1" applyFont="1" applyFill="1" applyBorder="1" applyAlignment="1">
      <alignment horizontal="center" vertical="center" wrapText="1"/>
    </xf>
    <xf numFmtId="0" fontId="17" fillId="32" borderId="7" xfId="0" applyFont="1" applyFill="1" applyBorder="1" applyAlignment="1">
      <alignment horizontal="center" vertical="center" wrapText="1"/>
    </xf>
    <xf numFmtId="0" fontId="23" fillId="33" borderId="12" xfId="2" applyFont="1" applyFill="1" applyBorder="1" applyAlignment="1">
      <alignment horizontal="center" vertical="center" wrapText="1"/>
    </xf>
    <xf numFmtId="0" fontId="23" fillId="33" borderId="13" xfId="2" applyFont="1" applyFill="1" applyBorder="1" applyAlignment="1">
      <alignment horizontal="center" vertical="center"/>
    </xf>
    <xf numFmtId="0" fontId="23" fillId="33" borderId="14" xfId="2" applyFont="1" applyFill="1" applyBorder="1" applyAlignment="1">
      <alignment horizontal="center" vertical="center"/>
    </xf>
    <xf numFmtId="0" fontId="26" fillId="0" borderId="0" xfId="2" applyFont="1" applyFill="1"/>
    <xf numFmtId="0" fontId="26" fillId="13" borderId="35" xfId="2" applyFont="1" applyFill="1" applyBorder="1" applyAlignment="1">
      <alignment horizontal="center" vertical="center"/>
    </xf>
    <xf numFmtId="0" fontId="26" fillId="13" borderId="36" xfId="2" applyFont="1" applyFill="1" applyBorder="1" applyAlignment="1">
      <alignment horizontal="center" vertical="center"/>
    </xf>
    <xf numFmtId="0" fontId="26" fillId="13" borderId="37" xfId="2" applyFont="1" applyFill="1" applyBorder="1" applyAlignment="1">
      <alignment horizontal="center" vertical="center"/>
    </xf>
    <xf numFmtId="0" fontId="26" fillId="0" borderId="14" xfId="2" applyFont="1" applyBorder="1" applyAlignment="1">
      <alignment horizontal="center" vertical="center" wrapText="1"/>
    </xf>
    <xf numFmtId="0" fontId="26" fillId="0" borderId="38" xfId="2" applyFont="1" applyBorder="1" applyAlignment="1">
      <alignment horizontal="center" vertical="center" wrapText="1"/>
    </xf>
    <xf numFmtId="0" fontId="26" fillId="0" borderId="12" xfId="2" applyFont="1" applyBorder="1" applyAlignment="1">
      <alignment horizontal="justify" vertical="center" wrapText="1"/>
    </xf>
    <xf numFmtId="1" fontId="26" fillId="0" borderId="38" xfId="2" applyNumberFormat="1" applyFont="1" applyBorder="1" applyAlignment="1">
      <alignment horizontal="center" vertical="center" wrapText="1"/>
    </xf>
    <xf numFmtId="0" fontId="26" fillId="0" borderId="3" xfId="2" applyFont="1" applyBorder="1" applyAlignment="1">
      <alignment horizontal="center" vertical="center" wrapText="1"/>
    </xf>
    <xf numFmtId="1" fontId="26" fillId="0" borderId="39" xfId="2" applyNumberFormat="1" applyFont="1" applyBorder="1" applyAlignment="1">
      <alignment horizontal="center" vertical="center" wrapText="1"/>
    </xf>
    <xf numFmtId="0" fontId="26" fillId="0" borderId="1" xfId="2" applyFont="1" applyBorder="1" applyAlignment="1">
      <alignment horizontal="justify" vertical="center" wrapText="1"/>
    </xf>
    <xf numFmtId="0" fontId="26" fillId="0" borderId="0" xfId="2" applyFont="1"/>
    <xf numFmtId="0" fontId="26" fillId="0" borderId="0" xfId="2" applyFont="1" applyAlignment="1">
      <alignment vertical="center"/>
    </xf>
    <xf numFmtId="0" fontId="12" fillId="0" borderId="60" xfId="6" applyFont="1" applyBorder="1" applyAlignment="1">
      <alignment horizontal="center" vertical="center"/>
    </xf>
    <xf numFmtId="0" fontId="39" fillId="0" borderId="61" xfId="6" applyFont="1" applyBorder="1" applyAlignment="1">
      <alignment vertical="center"/>
    </xf>
    <xf numFmtId="0" fontId="40" fillId="37" borderId="62" xfId="6" applyFont="1" applyFill="1" applyBorder="1" applyAlignment="1">
      <alignment horizontal="center" vertical="center" wrapText="1"/>
    </xf>
    <xf numFmtId="0" fontId="39" fillId="0" borderId="63" xfId="6" applyFont="1" applyBorder="1" applyAlignment="1">
      <alignment vertical="center"/>
    </xf>
    <xf numFmtId="0" fontId="13" fillId="0" borderId="0" xfId="6" applyFont="1" applyAlignment="1">
      <alignment vertical="center"/>
    </xf>
    <xf numFmtId="0" fontId="39" fillId="0" borderId="64" xfId="6" applyFont="1" applyBorder="1" applyAlignment="1">
      <alignment vertical="center"/>
    </xf>
    <xf numFmtId="0" fontId="13" fillId="0" borderId="0" xfId="6" applyFont="1" applyAlignment="1">
      <alignment vertical="center"/>
    </xf>
    <xf numFmtId="0" fontId="39" fillId="0" borderId="65" xfId="6" applyFont="1" applyBorder="1" applyAlignment="1">
      <alignment vertical="center"/>
    </xf>
    <xf numFmtId="0" fontId="39" fillId="0" borderId="0" xfId="6" applyFont="1" applyBorder="1" applyAlignment="1">
      <alignment vertical="center"/>
    </xf>
    <xf numFmtId="0" fontId="39" fillId="0" borderId="66" xfId="6" applyFont="1" applyBorder="1" applyAlignment="1">
      <alignment vertical="center"/>
    </xf>
    <xf numFmtId="0" fontId="41" fillId="0" borderId="60" xfId="6" applyFont="1" applyBorder="1" applyAlignment="1">
      <alignment horizontal="center" vertical="center" wrapText="1"/>
    </xf>
    <xf numFmtId="0" fontId="12" fillId="0" borderId="0" xfId="6" applyFont="1" applyAlignment="1">
      <alignment vertical="center"/>
    </xf>
    <xf numFmtId="0" fontId="39" fillId="0" borderId="67" xfId="6" applyFont="1" applyBorder="1" applyAlignment="1">
      <alignment vertical="center"/>
    </xf>
    <xf numFmtId="0" fontId="39" fillId="0" borderId="68" xfId="6" applyFont="1" applyBorder="1" applyAlignment="1">
      <alignment vertical="center"/>
    </xf>
    <xf numFmtId="0" fontId="39" fillId="0" borderId="69" xfId="6" applyFont="1" applyBorder="1" applyAlignment="1">
      <alignment vertical="center"/>
    </xf>
    <xf numFmtId="0" fontId="23" fillId="38" borderId="70" xfId="6" applyFont="1" applyFill="1" applyBorder="1" applyAlignment="1">
      <alignment horizontal="center" vertical="center"/>
    </xf>
    <xf numFmtId="0" fontId="39" fillId="0" borderId="71" xfId="6" applyFont="1" applyBorder="1" applyAlignment="1">
      <alignment vertical="center"/>
    </xf>
    <xf numFmtId="0" fontId="17" fillId="39" borderId="72" xfId="6" applyFont="1" applyFill="1" applyBorder="1" applyAlignment="1">
      <alignment horizontal="center" vertical="center"/>
    </xf>
    <xf numFmtId="0" fontId="39" fillId="0" borderId="73" xfId="6" applyFont="1" applyBorder="1" applyAlignment="1">
      <alignment vertical="center"/>
    </xf>
    <xf numFmtId="0" fontId="13" fillId="0" borderId="72" xfId="6" applyFont="1" applyBorder="1" applyAlignment="1">
      <alignment horizontal="left" vertical="center" wrapText="1"/>
    </xf>
    <xf numFmtId="0" fontId="39" fillId="0" borderId="74" xfId="6" applyFont="1" applyBorder="1" applyAlignment="1">
      <alignment vertical="center"/>
    </xf>
    <xf numFmtId="0" fontId="42" fillId="0" borderId="72" xfId="6" applyFont="1" applyBorder="1" applyAlignment="1">
      <alignment horizontal="left" vertical="center" wrapText="1"/>
    </xf>
    <xf numFmtId="0" fontId="42" fillId="0" borderId="72" xfId="6" applyFont="1" applyBorder="1" applyAlignment="1">
      <alignment horizontal="left" vertical="center"/>
    </xf>
    <xf numFmtId="0" fontId="13" fillId="0" borderId="0" xfId="6" applyFont="1" applyAlignment="1">
      <alignment horizontal="center" vertical="center" wrapText="1"/>
    </xf>
    <xf numFmtId="0" fontId="13" fillId="0" borderId="0" xfId="6" applyFont="1" applyAlignment="1">
      <alignment horizontal="center" vertical="center"/>
    </xf>
    <xf numFmtId="0" fontId="43" fillId="39" borderId="72" xfId="6" applyFont="1" applyFill="1" applyBorder="1" applyAlignment="1">
      <alignment horizontal="center" vertical="center" wrapText="1"/>
    </xf>
    <xf numFmtId="0" fontId="39" fillId="0" borderId="72" xfId="6" applyFont="1" applyBorder="1" applyAlignment="1">
      <alignment horizontal="left" vertical="center" wrapText="1"/>
    </xf>
    <xf numFmtId="0" fontId="23" fillId="38" borderId="75" xfId="6" applyFont="1" applyFill="1" applyBorder="1" applyAlignment="1">
      <alignment horizontal="center" vertical="center"/>
    </xf>
    <xf numFmtId="0" fontId="23" fillId="38" borderId="76" xfId="6" applyFont="1" applyFill="1" applyBorder="1" applyAlignment="1">
      <alignment horizontal="center" vertical="center"/>
    </xf>
    <xf numFmtId="0" fontId="39" fillId="0" borderId="77" xfId="6" applyFont="1" applyBorder="1" applyAlignment="1">
      <alignment vertical="center"/>
    </xf>
    <xf numFmtId="0" fontId="39" fillId="0" borderId="78" xfId="6" applyFont="1" applyBorder="1" applyAlignment="1">
      <alignment vertical="center"/>
    </xf>
    <xf numFmtId="0" fontId="23" fillId="38" borderId="79" xfId="6" applyFont="1" applyFill="1" applyBorder="1" applyAlignment="1">
      <alignment horizontal="center" vertical="center" wrapText="1"/>
    </xf>
    <xf numFmtId="0" fontId="23" fillId="38" borderId="80" xfId="6" applyFont="1" applyFill="1" applyBorder="1" applyAlignment="1">
      <alignment horizontal="center" vertical="center"/>
    </xf>
    <xf numFmtId="0" fontId="39" fillId="0" borderId="81" xfId="6" applyFont="1" applyBorder="1" applyAlignment="1">
      <alignment vertical="center"/>
    </xf>
    <xf numFmtId="0" fontId="39" fillId="0" borderId="82" xfId="6" applyFont="1" applyBorder="1" applyAlignment="1">
      <alignment vertical="center"/>
    </xf>
    <xf numFmtId="0" fontId="39" fillId="0" borderId="83" xfId="6" applyFont="1" applyBorder="1" applyAlignment="1">
      <alignment vertical="center"/>
    </xf>
    <xf numFmtId="0" fontId="13" fillId="0" borderId="84" xfId="6" applyFont="1" applyBorder="1" applyAlignment="1">
      <alignment horizontal="center" vertical="center"/>
    </xf>
    <xf numFmtId="0" fontId="13" fillId="42" borderId="84" xfId="6" applyFont="1" applyFill="1" applyBorder="1" applyAlignment="1">
      <alignment horizontal="center" vertical="center" wrapText="1"/>
    </xf>
    <xf numFmtId="0" fontId="13" fillId="42" borderId="84" xfId="6" applyFont="1" applyFill="1" applyBorder="1" applyAlignment="1">
      <alignment horizontal="center" vertical="center"/>
    </xf>
    <xf numFmtId="0" fontId="44" fillId="0" borderId="84" xfId="6" applyFont="1" applyBorder="1" applyAlignment="1">
      <alignment vertical="center" wrapText="1"/>
    </xf>
    <xf numFmtId="0" fontId="39" fillId="42" borderId="84" xfId="6" applyFont="1" applyFill="1" applyBorder="1" applyAlignment="1">
      <alignment horizontal="center" vertical="center" wrapText="1"/>
    </xf>
    <xf numFmtId="0" fontId="42" fillId="0" borderId="84" xfId="6" applyFont="1" applyBorder="1" applyAlignment="1">
      <alignment vertical="center" wrapText="1"/>
    </xf>
    <xf numFmtId="0" fontId="45" fillId="42" borderId="84" xfId="6" applyFont="1" applyFill="1" applyBorder="1" applyAlignment="1">
      <alignment horizontal="center" vertical="center" wrapText="1"/>
    </xf>
    <xf numFmtId="0" fontId="46" fillId="42" borderId="84" xfId="6" applyFont="1" applyFill="1" applyBorder="1" applyAlignment="1">
      <alignment horizontal="center" vertical="center" wrapText="1"/>
    </xf>
    <xf numFmtId="0" fontId="39" fillId="0" borderId="84" xfId="6" applyFont="1" applyBorder="1" applyAlignment="1">
      <alignment horizontal="center" vertical="center"/>
    </xf>
    <xf numFmtId="0" fontId="39" fillId="42" borderId="84" xfId="6" applyFont="1" applyFill="1" applyBorder="1" applyAlignment="1">
      <alignment horizontal="center" vertical="center"/>
    </xf>
    <xf numFmtId="0" fontId="47" fillId="40" borderId="84" xfId="6" applyFont="1" applyFill="1" applyBorder="1" applyAlignment="1">
      <alignment vertical="center" wrapText="1"/>
    </xf>
    <xf numFmtId="0" fontId="39" fillId="0" borderId="0" xfId="6" applyFont="1" applyAlignment="1">
      <alignment vertical="center"/>
    </xf>
    <xf numFmtId="0" fontId="20" fillId="0" borderId="84" xfId="6" applyFont="1" applyBorder="1" applyAlignment="1">
      <alignment horizontal="center" vertical="center"/>
    </xf>
    <xf numFmtId="0" fontId="39" fillId="40" borderId="72" xfId="6" applyFont="1" applyFill="1" applyBorder="1" applyAlignment="1">
      <alignment horizontal="left" vertical="center" wrapText="1"/>
    </xf>
    <xf numFmtId="0" fontId="16" fillId="40" borderId="84" xfId="6" applyFont="1" applyFill="1" applyBorder="1" applyAlignment="1">
      <alignment vertical="center" wrapText="1"/>
    </xf>
    <xf numFmtId="0" fontId="20" fillId="0" borderId="0" xfId="6" applyFont="1" applyAlignment="1">
      <alignment vertical="center"/>
    </xf>
    <xf numFmtId="0" fontId="39" fillId="42" borderId="0" xfId="6" applyFont="1" applyFill="1" applyBorder="1" applyAlignment="1">
      <alignment horizontal="center" vertical="center"/>
    </xf>
    <xf numFmtId="0" fontId="46" fillId="40" borderId="84" xfId="6" applyFont="1" applyFill="1" applyBorder="1" applyAlignment="1">
      <alignment horizontal="center" vertical="center" wrapText="1"/>
    </xf>
    <xf numFmtId="0" fontId="39" fillId="4" borderId="0" xfId="6" applyFont="1" applyFill="1" applyAlignment="1">
      <alignment vertical="center" wrapText="1"/>
    </xf>
    <xf numFmtId="0" fontId="39" fillId="40" borderId="84" xfId="6" applyFont="1" applyFill="1" applyBorder="1" applyAlignment="1">
      <alignment horizontal="center" vertical="center"/>
    </xf>
    <xf numFmtId="0" fontId="42" fillId="40" borderId="84" xfId="3" applyFont="1" applyFill="1" applyBorder="1" applyAlignment="1">
      <alignment vertical="center" wrapText="1"/>
    </xf>
    <xf numFmtId="0" fontId="39" fillId="4" borderId="84" xfId="6" applyFont="1" applyFill="1" applyBorder="1" applyAlignment="1">
      <alignment horizontal="center" vertical="center" wrapText="1"/>
    </xf>
    <xf numFmtId="0" fontId="42" fillId="40" borderId="84" xfId="3" applyFont="1" applyFill="1" applyBorder="1" applyAlignment="1">
      <alignment horizontal="left" vertical="center" wrapText="1"/>
    </xf>
    <xf numFmtId="0" fontId="39" fillId="0" borderId="84" xfId="6" applyFont="1" applyBorder="1" applyAlignment="1">
      <alignment horizontal="center" vertical="center" wrapText="1"/>
    </xf>
    <xf numFmtId="0" fontId="46" fillId="0" borderId="84" xfId="6" applyFont="1" applyBorder="1" applyAlignment="1">
      <alignment vertical="center" wrapText="1"/>
    </xf>
    <xf numFmtId="0" fontId="20" fillId="0" borderId="72" xfId="6" applyFont="1" applyBorder="1" applyAlignment="1">
      <alignment horizontal="left" vertical="center" wrapText="1"/>
    </xf>
    <xf numFmtId="0" fontId="20" fillId="40" borderId="84" xfId="6" applyFont="1" applyFill="1" applyBorder="1" applyAlignment="1">
      <alignment horizontal="center" vertical="center"/>
    </xf>
    <xf numFmtId="0" fontId="47" fillId="0" borderId="84" xfId="6" applyFont="1" applyBorder="1" applyAlignment="1">
      <alignment vertical="center" wrapText="1"/>
    </xf>
    <xf numFmtId="0" fontId="39" fillId="0" borderId="0" xfId="6" applyFont="1" applyAlignment="1">
      <alignment vertical="center" wrapText="1"/>
    </xf>
    <xf numFmtId="0" fontId="39" fillId="34" borderId="84" xfId="6" applyFont="1" applyFill="1" applyBorder="1" applyAlignment="1">
      <alignment horizontal="center" vertical="center"/>
    </xf>
    <xf numFmtId="0" fontId="39" fillId="34" borderId="72" xfId="6" applyFont="1" applyFill="1" applyBorder="1" applyAlignment="1">
      <alignment horizontal="left" vertical="center" wrapText="1"/>
    </xf>
    <xf numFmtId="0" fontId="39" fillId="34" borderId="74" xfId="6" applyFont="1" applyFill="1" applyBorder="1" applyAlignment="1">
      <alignment vertical="center"/>
    </xf>
    <xf numFmtId="0" fontId="39" fillId="34" borderId="73" xfId="6" applyFont="1" applyFill="1" applyBorder="1" applyAlignment="1">
      <alignment vertical="center"/>
    </xf>
    <xf numFmtId="0" fontId="39" fillId="34" borderId="84" xfId="6" applyFont="1" applyFill="1" applyBorder="1" applyAlignment="1">
      <alignment horizontal="center" vertical="center" wrapText="1"/>
    </xf>
    <xf numFmtId="0" fontId="47" fillId="34" borderId="84" xfId="6" applyFont="1" applyFill="1" applyBorder="1" applyAlignment="1">
      <alignment vertical="center" wrapText="1"/>
    </xf>
    <xf numFmtId="0" fontId="39" fillId="34" borderId="0" xfId="6" applyFont="1" applyFill="1" applyAlignment="1">
      <alignment vertical="center"/>
    </xf>
    <xf numFmtId="0" fontId="42" fillId="0" borderId="84" xfId="3" applyFont="1" applyBorder="1" applyAlignment="1">
      <alignment vertical="center" wrapText="1"/>
    </xf>
    <xf numFmtId="0" fontId="39" fillId="4" borderId="84" xfId="6" applyFont="1" applyFill="1" applyBorder="1" applyAlignment="1">
      <alignment horizontal="center" vertical="center"/>
    </xf>
    <xf numFmtId="14" fontId="47" fillId="4" borderId="84" xfId="6" applyNumberFormat="1" applyFont="1" applyFill="1" applyBorder="1" applyAlignment="1">
      <alignment vertical="center" wrapText="1"/>
    </xf>
    <xf numFmtId="0" fontId="39" fillId="4" borderId="72" xfId="6" applyFont="1" applyFill="1" applyBorder="1" applyAlignment="1">
      <alignment horizontal="left" vertical="center" wrapText="1"/>
    </xf>
    <xf numFmtId="0" fontId="39" fillId="4" borderId="74" xfId="6" applyFont="1" applyFill="1" applyBorder="1" applyAlignment="1">
      <alignment vertical="center"/>
    </xf>
    <xf numFmtId="0" fontId="39" fillId="4" borderId="73" xfId="6" applyFont="1" applyFill="1" applyBorder="1" applyAlignment="1">
      <alignment vertical="center"/>
    </xf>
    <xf numFmtId="0" fontId="39" fillId="4" borderId="84" xfId="6" applyFont="1" applyFill="1" applyBorder="1" applyAlignment="1">
      <alignment horizontal="left" vertical="center" wrapText="1"/>
    </xf>
    <xf numFmtId="0" fontId="46" fillId="4" borderId="84" xfId="6" applyFont="1" applyFill="1" applyBorder="1" applyAlignment="1">
      <alignment vertical="center" wrapText="1"/>
    </xf>
    <xf numFmtId="0" fontId="39" fillId="4" borderId="0" xfId="6" applyFont="1" applyFill="1" applyAlignment="1">
      <alignment vertical="center"/>
    </xf>
    <xf numFmtId="0" fontId="13" fillId="0" borderId="84" xfId="6" applyFont="1" applyBorder="1" applyAlignment="1">
      <alignment horizontal="center" vertical="center" wrapText="1"/>
    </xf>
    <xf numFmtId="0" fontId="13" fillId="0" borderId="72" xfId="6" applyFont="1" applyBorder="1" applyAlignment="1">
      <alignment horizontal="left" vertical="center"/>
    </xf>
    <xf numFmtId="0" fontId="17" fillId="39" borderId="72" xfId="6" applyFont="1" applyFill="1" applyBorder="1" applyAlignment="1">
      <alignment horizontal="left" vertical="center"/>
    </xf>
    <xf numFmtId="0" fontId="13" fillId="41" borderId="84" xfId="6" applyFont="1" applyFill="1" applyBorder="1" applyAlignment="1">
      <alignment horizontal="center" vertical="center"/>
    </xf>
    <xf numFmtId="0" fontId="15" fillId="41" borderId="84" xfId="6" applyFont="1" applyFill="1" applyBorder="1" applyAlignment="1">
      <alignment vertical="center" wrapText="1"/>
    </xf>
    <xf numFmtId="0" fontId="15" fillId="0" borderId="84" xfId="6" applyFont="1" applyBorder="1" applyAlignment="1">
      <alignment vertical="center" wrapText="1"/>
    </xf>
    <xf numFmtId="0" fontId="13" fillId="41" borderId="84" xfId="6" applyFont="1" applyFill="1" applyBorder="1" applyAlignment="1">
      <alignment horizontal="center" vertical="center" wrapText="1"/>
    </xf>
    <xf numFmtId="0" fontId="13" fillId="0" borderId="74" xfId="6" applyFont="1" applyBorder="1" applyAlignment="1">
      <alignment vertical="center"/>
    </xf>
    <xf numFmtId="0" fontId="13" fillId="0" borderId="73" xfId="6" applyFont="1" applyBorder="1" applyAlignment="1">
      <alignment vertical="center"/>
    </xf>
    <xf numFmtId="0" fontId="15" fillId="4" borderId="84" xfId="6" applyFont="1" applyFill="1" applyBorder="1" applyAlignment="1">
      <alignment vertical="center" wrapText="1"/>
    </xf>
    <xf numFmtId="0" fontId="42" fillId="0" borderId="84" xfId="7" applyFont="1" applyBorder="1" applyAlignment="1">
      <alignment vertical="center" wrapText="1"/>
    </xf>
    <xf numFmtId="0" fontId="17" fillId="39" borderId="72" xfId="6" applyFont="1" applyFill="1" applyBorder="1" applyAlignment="1">
      <alignment horizontal="center" vertical="center" wrapText="1"/>
    </xf>
    <xf numFmtId="0" fontId="17" fillId="39" borderId="84" xfId="6" applyFont="1" applyFill="1" applyBorder="1" applyAlignment="1">
      <alignment horizontal="center" vertical="center" wrapText="1"/>
    </xf>
    <xf numFmtId="0" fontId="13" fillId="0" borderId="72" xfId="6" applyFont="1" applyBorder="1" applyAlignment="1">
      <alignment horizontal="center" vertical="center"/>
    </xf>
    <xf numFmtId="9" fontId="13" fillId="0" borderId="84" xfId="6" applyNumberFormat="1" applyFont="1" applyBorder="1" applyAlignment="1">
      <alignment horizontal="center" vertical="center"/>
    </xf>
    <xf numFmtId="0" fontId="23" fillId="2" borderId="4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3" fillId="0" borderId="1" xfId="0" applyFont="1" applyBorder="1"/>
    <xf numFmtId="0" fontId="13" fillId="0" borderId="2" xfId="0" applyFont="1" applyBorder="1"/>
    <xf numFmtId="0" fontId="13" fillId="0" borderId="3" xfId="0" applyFont="1" applyBorder="1"/>
    <xf numFmtId="0" fontId="23" fillId="2" borderId="3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13" fillId="0" borderId="4" xfId="0" applyFont="1" applyBorder="1"/>
    <xf numFmtId="0" fontId="13" fillId="0" borderId="5" xfId="0" applyFont="1" applyBorder="1"/>
    <xf numFmtId="0" fontId="23" fillId="2" borderId="45"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43" fillId="0" borderId="24" xfId="0" applyFont="1" applyBorder="1" applyAlignment="1">
      <alignment horizontal="center" vertical="center"/>
    </xf>
    <xf numFmtId="0" fontId="43" fillId="0" borderId="46" xfId="0" applyFont="1" applyBorder="1" applyAlignment="1">
      <alignment horizontal="center" vertical="center"/>
    </xf>
    <xf numFmtId="0" fontId="43" fillId="0" borderId="31" xfId="0" applyFont="1" applyBorder="1" applyAlignment="1">
      <alignment horizontal="center" vertical="center"/>
    </xf>
    <xf numFmtId="0" fontId="43" fillId="0" borderId="0" xfId="0" applyFont="1" applyBorder="1" applyAlignment="1">
      <alignment horizontal="center" vertical="center"/>
    </xf>
    <xf numFmtId="0" fontId="43" fillId="0" borderId="48" xfId="0" applyFont="1" applyBorder="1" applyAlignment="1">
      <alignment horizontal="center" vertical="center"/>
    </xf>
    <xf numFmtId="0" fontId="43" fillId="0" borderId="42" xfId="0" applyFont="1" applyBorder="1" applyAlignment="1">
      <alignment horizontal="center" vertical="center"/>
    </xf>
    <xf numFmtId="0" fontId="13" fillId="0" borderId="37" xfId="0" applyFont="1" applyBorder="1"/>
    <xf numFmtId="0" fontId="13" fillId="0" borderId="42" xfId="0" applyFont="1" applyBorder="1"/>
    <xf numFmtId="0" fontId="13" fillId="0" borderId="35" xfId="0" applyFont="1" applyBorder="1"/>
    <xf numFmtId="0" fontId="23" fillId="2" borderId="4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24" fillId="2" borderId="45" xfId="0" applyFont="1" applyFill="1" applyBorder="1" applyAlignment="1">
      <alignment horizontal="center" vertical="center"/>
    </xf>
    <xf numFmtId="0" fontId="24" fillId="2" borderId="29" xfId="0" applyFont="1" applyFill="1" applyBorder="1" applyAlignment="1">
      <alignment horizontal="center" vertical="center"/>
    </xf>
    <xf numFmtId="0" fontId="25" fillId="4" borderId="34"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7" fillId="4" borderId="24" xfId="0" applyFont="1" applyFill="1" applyBorder="1" applyAlignment="1">
      <alignment horizontal="center" vertical="center" wrapText="1"/>
    </xf>
    <xf numFmtId="0" fontId="27" fillId="4" borderId="46" xfId="0" applyFont="1" applyFill="1" applyBorder="1" applyAlignment="1">
      <alignment horizontal="center" vertical="center" wrapText="1"/>
    </xf>
    <xf numFmtId="0" fontId="27" fillId="4" borderId="25" xfId="0" applyFont="1" applyFill="1" applyBorder="1" applyAlignment="1">
      <alignment horizontal="center" vertical="center" wrapText="1"/>
    </xf>
    <xf numFmtId="0" fontId="25" fillId="4" borderId="32"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7" fillId="4" borderId="45" xfId="0" applyFont="1" applyFill="1" applyBorder="1" applyAlignment="1">
      <alignment horizontal="center" vertical="center" wrapText="1"/>
    </xf>
    <xf numFmtId="0" fontId="27" fillId="4" borderId="29" xfId="0" applyFont="1" applyFill="1" applyBorder="1" applyAlignment="1">
      <alignment horizontal="center" vertical="center" wrapText="1"/>
    </xf>
    <xf numFmtId="0" fontId="27" fillId="4" borderId="59" xfId="0" applyFont="1" applyFill="1" applyBorder="1" applyAlignment="1">
      <alignment horizontal="center" vertical="center" wrapText="1"/>
    </xf>
    <xf numFmtId="0" fontId="27" fillId="35" borderId="7" xfId="0" applyFont="1" applyFill="1" applyBorder="1" applyAlignment="1">
      <alignment horizontal="center" vertical="center" wrapText="1"/>
    </xf>
    <xf numFmtId="0" fontId="21" fillId="35" borderId="7"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1" fillId="4" borderId="34" xfId="0" applyFont="1" applyFill="1" applyBorder="1" applyAlignment="1">
      <alignment horizontal="center" vertical="center" wrapText="1"/>
    </xf>
    <xf numFmtId="0" fontId="27" fillId="35" borderId="44" xfId="0" applyFont="1" applyFill="1" applyBorder="1" applyAlignment="1">
      <alignment horizontal="center" vertical="center" wrapText="1"/>
    </xf>
    <xf numFmtId="0" fontId="21" fillId="4" borderId="7" xfId="0" applyFont="1" applyFill="1" applyBorder="1" applyAlignment="1">
      <alignment horizontal="center" vertical="top" wrapText="1"/>
    </xf>
    <xf numFmtId="0" fontId="21" fillId="4" borderId="18" xfId="0" applyFont="1" applyFill="1" applyBorder="1" applyAlignment="1">
      <alignment horizontal="center"/>
    </xf>
    <xf numFmtId="0" fontId="21" fillId="4" borderId="20" xfId="0" applyFont="1" applyFill="1" applyBorder="1" applyAlignment="1">
      <alignment horizontal="center"/>
    </xf>
    <xf numFmtId="0" fontId="21" fillId="4" borderId="7" xfId="0" applyFont="1" applyFill="1" applyBorder="1" applyAlignment="1">
      <alignment horizontal="center" wrapText="1"/>
    </xf>
    <xf numFmtId="0" fontId="21" fillId="35" borderId="18" xfId="0" applyFont="1" applyFill="1" applyBorder="1" applyAlignment="1">
      <alignment horizontal="center" vertical="center" wrapText="1"/>
    </xf>
    <xf numFmtId="0" fontId="21" fillId="35" borderId="20" xfId="0" applyFont="1" applyFill="1" applyBorder="1" applyAlignment="1">
      <alignment horizontal="center" vertical="center" wrapText="1"/>
    </xf>
    <xf numFmtId="0" fontId="26" fillId="35" borderId="18" xfId="0" applyFont="1" applyFill="1" applyBorder="1" applyAlignment="1">
      <alignment horizontal="center" vertical="center" wrapText="1"/>
    </xf>
    <xf numFmtId="0" fontId="26" fillId="35" borderId="20" xfId="0" applyFont="1" applyFill="1" applyBorder="1" applyAlignment="1">
      <alignment horizontal="center" vertical="center" wrapText="1"/>
    </xf>
    <xf numFmtId="0" fontId="20" fillId="0" borderId="0" xfId="0" applyFont="1"/>
    <xf numFmtId="0" fontId="26" fillId="4" borderId="7" xfId="0" applyFont="1" applyFill="1" applyBorder="1" applyAlignment="1">
      <alignment horizontal="center" vertical="center" wrapText="1"/>
    </xf>
    <xf numFmtId="0" fontId="25" fillId="0" borderId="18" xfId="0" applyFont="1" applyBorder="1" applyAlignment="1">
      <alignment horizontal="center" wrapText="1"/>
    </xf>
    <xf numFmtId="0" fontId="25" fillId="0" borderId="19" xfId="0" applyFont="1" applyBorder="1" applyAlignment="1">
      <alignment horizontal="center"/>
    </xf>
    <xf numFmtId="0" fontId="25" fillId="0" borderId="20" xfId="0" applyFont="1" applyBorder="1" applyAlignment="1">
      <alignment horizontal="center"/>
    </xf>
    <xf numFmtId="0" fontId="25" fillId="4" borderId="1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7" fillId="4" borderId="34" xfId="0" applyFont="1" applyFill="1" applyBorder="1" applyAlignment="1">
      <alignment horizontal="center" vertical="center" wrapText="1"/>
    </xf>
    <xf numFmtId="0" fontId="27" fillId="4" borderId="46" xfId="0" applyFont="1" applyFill="1" applyBorder="1" applyAlignment="1">
      <alignment horizontal="center" vertical="center"/>
    </xf>
    <xf numFmtId="0" fontId="27" fillId="4" borderId="25" xfId="0" applyFont="1" applyFill="1" applyBorder="1" applyAlignment="1">
      <alignment horizontal="center" vertical="center"/>
    </xf>
    <xf numFmtId="0" fontId="27" fillId="4" borderId="32" xfId="0" applyFont="1" applyFill="1" applyBorder="1" applyAlignment="1">
      <alignment horizontal="center" vertical="center" wrapText="1"/>
    </xf>
    <xf numFmtId="0" fontId="27" fillId="4" borderId="31"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30" xfId="0" applyFont="1" applyFill="1" applyBorder="1" applyAlignment="1">
      <alignment horizontal="center" vertical="center"/>
    </xf>
    <xf numFmtId="0" fontId="27" fillId="4" borderId="33" xfId="0" applyFont="1" applyFill="1" applyBorder="1" applyAlignment="1">
      <alignment horizontal="center" vertical="center" wrapText="1"/>
    </xf>
    <xf numFmtId="0" fontId="27" fillId="4" borderId="45"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59" xfId="0" applyFont="1" applyFill="1" applyBorder="1" applyAlignment="1">
      <alignment horizontal="center" vertical="center"/>
    </xf>
    <xf numFmtId="18" fontId="25" fillId="35" borderId="7" xfId="0" applyNumberFormat="1" applyFont="1" applyFill="1" applyBorder="1" applyAlignment="1">
      <alignment horizontal="center" vertical="center" wrapText="1"/>
    </xf>
    <xf numFmtId="0" fontId="27" fillId="4" borderId="7" xfId="0" applyFont="1" applyFill="1" applyBorder="1" applyAlignment="1">
      <alignment horizontal="center" vertical="center"/>
    </xf>
    <xf numFmtId="18" fontId="27" fillId="4" borderId="7" xfId="0" applyNumberFormat="1" applyFont="1" applyFill="1" applyBorder="1" applyAlignment="1">
      <alignment horizontal="center" vertical="center" wrapText="1"/>
    </xf>
    <xf numFmtId="0" fontId="27" fillId="35" borderId="7" xfId="0" applyFont="1" applyFill="1" applyBorder="1" applyAlignment="1">
      <alignment horizontal="center" vertical="center"/>
    </xf>
    <xf numFmtId="18" fontId="25" fillId="4" borderId="24" xfId="0" applyNumberFormat="1" applyFont="1" applyFill="1" applyBorder="1" applyAlignment="1">
      <alignment horizontal="center" vertical="center" wrapText="1"/>
    </xf>
    <xf numFmtId="18" fontId="25" fillId="4" borderId="46" xfId="0" applyNumberFormat="1" applyFont="1" applyFill="1" applyBorder="1" applyAlignment="1">
      <alignment horizontal="center" vertical="center" wrapText="1"/>
    </xf>
    <xf numFmtId="18" fontId="25" fillId="4" borderId="25" xfId="0" applyNumberFormat="1" applyFont="1" applyFill="1" applyBorder="1" applyAlignment="1">
      <alignment horizontal="center" vertical="center" wrapText="1"/>
    </xf>
    <xf numFmtId="18" fontId="25" fillId="4" borderId="45" xfId="0" applyNumberFormat="1" applyFont="1" applyFill="1" applyBorder="1" applyAlignment="1">
      <alignment horizontal="center" vertical="center" wrapText="1"/>
    </xf>
    <xf numFmtId="18" fontId="25" fillId="4" borderId="29" xfId="0" applyNumberFormat="1" applyFont="1" applyFill="1" applyBorder="1" applyAlignment="1">
      <alignment horizontal="center" vertical="center" wrapText="1"/>
    </xf>
    <xf numFmtId="18" fontId="25" fillId="4" borderId="59" xfId="0" applyNumberFormat="1" applyFont="1" applyFill="1" applyBorder="1" applyAlignment="1">
      <alignment horizontal="center" vertical="center" wrapText="1"/>
    </xf>
    <xf numFmtId="0" fontId="13" fillId="0" borderId="0" xfId="0" applyFont="1" applyAlignment="1">
      <alignment horizontal="center"/>
    </xf>
    <xf numFmtId="0" fontId="33" fillId="0" borderId="43"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21" fillId="0" borderId="7" xfId="0" applyFont="1" applyBorder="1" applyAlignment="1">
      <alignment horizontal="center" vertical="center" wrapText="1"/>
    </xf>
    <xf numFmtId="0" fontId="27" fillId="4" borderId="7" xfId="0" applyFont="1" applyFill="1" applyBorder="1" applyAlignment="1">
      <alignment horizontal="center" vertical="center" wrapText="1"/>
    </xf>
    <xf numFmtId="0" fontId="27" fillId="35" borderId="7" xfId="0" applyFont="1" applyFill="1" applyBorder="1" applyAlignment="1">
      <alignment horizontal="center" vertical="center" wrapText="1"/>
    </xf>
    <xf numFmtId="0" fontId="21" fillId="0" borderId="0" xfId="0" applyFont="1" applyAlignment="1">
      <alignment horizontal="center" vertical="center" wrapText="1"/>
    </xf>
    <xf numFmtId="0" fontId="12" fillId="0" borderId="38" xfId="0" applyFont="1" applyFill="1" applyBorder="1" applyAlignment="1">
      <alignment horizontal="center"/>
    </xf>
    <xf numFmtId="0" fontId="23" fillId="2" borderId="38" xfId="0" applyFont="1" applyFill="1" applyBorder="1" applyAlignment="1">
      <alignment horizontal="center" vertical="center" wrapText="1"/>
    </xf>
    <xf numFmtId="0" fontId="13" fillId="0" borderId="38" xfId="0" applyFont="1" applyBorder="1" applyAlignment="1">
      <alignment horizontal="center"/>
    </xf>
    <xf numFmtId="0" fontId="48" fillId="0" borderId="38" xfId="0" applyFont="1" applyBorder="1" applyAlignment="1">
      <alignment horizontal="center" vertical="center"/>
    </xf>
    <xf numFmtId="0" fontId="13" fillId="0" borderId="0" xfId="0" applyFont="1" applyAlignment="1">
      <alignment vertical="center" wrapText="1"/>
    </xf>
    <xf numFmtId="0" fontId="18" fillId="15" borderId="34" xfId="0" applyFont="1" applyFill="1" applyBorder="1" applyAlignment="1">
      <alignment horizontal="center" vertical="center" wrapText="1"/>
    </xf>
    <xf numFmtId="0" fontId="18" fillId="15" borderId="34" xfId="0" applyFont="1" applyFill="1" applyBorder="1" applyAlignment="1">
      <alignment vertical="center" wrapText="1"/>
    </xf>
    <xf numFmtId="0" fontId="18" fillId="31" borderId="34" xfId="0" applyFont="1" applyFill="1" applyBorder="1" applyAlignment="1">
      <alignment horizontal="center" vertical="center" wrapText="1"/>
    </xf>
    <xf numFmtId="0" fontId="18" fillId="15" borderId="34" xfId="0" applyFont="1" applyFill="1" applyBorder="1" applyAlignment="1">
      <alignment horizontal="center" vertical="center"/>
    </xf>
    <xf numFmtId="0" fontId="31" fillId="0" borderId="0" xfId="0" applyFont="1"/>
    <xf numFmtId="0" fontId="24" fillId="2" borderId="19" xfId="4" applyFont="1" applyFill="1" applyBorder="1" applyAlignment="1">
      <alignment horizontal="left" vertical="center"/>
    </xf>
    <xf numFmtId="0" fontId="34" fillId="2" borderId="19" xfId="4" applyFont="1" applyFill="1" applyBorder="1" applyAlignment="1">
      <alignment vertical="center" wrapText="1"/>
    </xf>
    <xf numFmtId="0" fontId="34" fillId="2" borderId="19" xfId="4" applyFont="1" applyFill="1" applyBorder="1" applyAlignment="1">
      <alignment horizontal="center" vertical="center" wrapText="1"/>
    </xf>
    <xf numFmtId="0" fontId="49" fillId="2" borderId="19" xfId="4" applyFont="1" applyFill="1" applyBorder="1" applyAlignment="1">
      <alignment vertical="center" wrapText="1"/>
    </xf>
    <xf numFmtId="0" fontId="49" fillId="2" borderId="19" xfId="4" applyFont="1" applyFill="1" applyBorder="1" applyAlignment="1">
      <alignment horizontal="center" vertical="center" wrapText="1"/>
    </xf>
    <xf numFmtId="0" fontId="34" fillId="2" borderId="19" xfId="4" applyFont="1" applyFill="1" applyBorder="1" applyAlignment="1">
      <alignment vertical="top" wrapText="1"/>
    </xf>
    <xf numFmtId="0" fontId="17" fillId="14" borderId="33" xfId="0" applyFont="1" applyFill="1" applyBorder="1" applyAlignment="1">
      <alignment horizontal="center" vertical="center" wrapText="1"/>
    </xf>
    <xf numFmtId="0" fontId="17" fillId="14" borderId="33" xfId="0" applyFont="1" applyFill="1" applyBorder="1" applyAlignment="1">
      <alignment vertical="center" wrapText="1"/>
    </xf>
    <xf numFmtId="0" fontId="50" fillId="14" borderId="7" xfId="0" applyFont="1" applyFill="1" applyBorder="1" applyAlignment="1">
      <alignment horizontal="center" vertical="center" wrapText="1"/>
    </xf>
    <xf numFmtId="0" fontId="17" fillId="0" borderId="0" xfId="0" applyFont="1"/>
    <xf numFmtId="0" fontId="13" fillId="0" borderId="7" xfId="0" applyFont="1" applyBorder="1" applyAlignment="1">
      <alignment horizontal="center" vertical="center" wrapText="1"/>
    </xf>
    <xf numFmtId="0" fontId="13" fillId="0" borderId="7" xfId="0" applyFont="1" applyBorder="1" applyAlignment="1">
      <alignment vertical="center" wrapText="1"/>
    </xf>
    <xf numFmtId="0" fontId="39" fillId="34" borderId="7" xfId="0" applyFont="1" applyFill="1" applyBorder="1" applyAlignment="1">
      <alignment horizontal="center" vertical="center" wrapText="1"/>
    </xf>
    <xf numFmtId="0" fontId="51" fillId="0" borderId="7" xfId="0" applyFont="1" applyBorder="1"/>
    <xf numFmtId="0" fontId="13" fillId="0" borderId="0" xfId="0" applyFont="1" applyFill="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wrapText="1"/>
    </xf>
    <xf numFmtId="0" fontId="17" fillId="0" borderId="7" xfId="0" applyFont="1" applyBorder="1" applyAlignment="1">
      <alignment vertical="center" wrapText="1"/>
    </xf>
    <xf numFmtId="0" fontId="17" fillId="0" borderId="7" xfId="0" applyFont="1" applyBorder="1" applyAlignment="1">
      <alignment horizontal="left" vertical="center" wrapText="1"/>
    </xf>
    <xf numFmtId="0" fontId="13" fillId="4" borderId="7" xfId="0" applyFont="1" applyFill="1" applyBorder="1" applyAlignment="1">
      <alignment vertical="center" wrapText="1"/>
    </xf>
    <xf numFmtId="0" fontId="13" fillId="0" borderId="7" xfId="0" applyFont="1" applyFill="1" applyBorder="1" applyAlignment="1">
      <alignment vertical="center" wrapText="1"/>
    </xf>
    <xf numFmtId="0" fontId="20" fillId="0" borderId="7" xfId="0" applyFont="1" applyBorder="1" applyAlignment="1">
      <alignment vertical="center" wrapText="1"/>
    </xf>
    <xf numFmtId="0" fontId="13" fillId="4" borderId="7"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13" fillId="14" borderId="33" xfId="0" applyFont="1" applyFill="1" applyBorder="1" applyAlignment="1">
      <alignment horizontal="center" vertical="center" wrapText="1"/>
    </xf>
    <xf numFmtId="0" fontId="13" fillId="14" borderId="33" xfId="0" applyFont="1" applyFill="1" applyBorder="1" applyAlignment="1">
      <alignment vertical="center" wrapText="1"/>
    </xf>
    <xf numFmtId="0" fontId="50" fillId="14" borderId="33" xfId="0" applyFont="1" applyFill="1" applyBorder="1" applyAlignment="1">
      <alignment horizontal="center" vertical="center" wrapText="1"/>
    </xf>
    <xf numFmtId="0" fontId="50" fillId="0" borderId="7" xfId="0" applyFont="1" applyBorder="1" applyAlignment="1">
      <alignment horizontal="center" vertical="center" wrapText="1"/>
    </xf>
    <xf numFmtId="0" fontId="39" fillId="0" borderId="7" xfId="0" applyFont="1" applyBorder="1" applyAlignment="1">
      <alignment vertical="center" wrapText="1"/>
    </xf>
    <xf numFmtId="0" fontId="39" fillId="0" borderId="7" xfId="0" applyFont="1" applyBorder="1" applyAlignment="1">
      <alignment horizontal="center" vertical="center" wrapText="1"/>
    </xf>
    <xf numFmtId="2" fontId="13" fillId="0" borderId="7" xfId="0" applyNumberFormat="1" applyFont="1" applyBorder="1" applyAlignment="1">
      <alignment vertical="center" wrapText="1"/>
    </xf>
    <xf numFmtId="0" fontId="17" fillId="4" borderId="7" xfId="0" applyFont="1" applyFill="1" applyBorder="1" applyAlignment="1">
      <alignment vertical="center" wrapText="1"/>
    </xf>
    <xf numFmtId="0" fontId="13" fillId="4" borderId="0" xfId="0" applyFont="1" applyFill="1" applyAlignment="1">
      <alignment horizontal="center" vertical="center"/>
    </xf>
    <xf numFmtId="0" fontId="17" fillId="0" borderId="7" xfId="0" applyFont="1" applyFill="1" applyBorder="1" applyAlignment="1">
      <alignment horizontal="center" vertical="center" wrapText="1"/>
    </xf>
    <xf numFmtId="0" fontId="17" fillId="0" borderId="7" xfId="0" applyFont="1" applyFill="1" applyBorder="1" applyAlignment="1">
      <alignment vertical="center" wrapText="1"/>
    </xf>
    <xf numFmtId="0" fontId="17" fillId="0" borderId="0" xfId="0" applyFont="1" applyFill="1"/>
    <xf numFmtId="0" fontId="17" fillId="0" borderId="0" xfId="0" applyFont="1" applyFill="1" applyAlignment="1">
      <alignment horizontal="center" vertical="center"/>
    </xf>
    <xf numFmtId="0" fontId="13" fillId="0" borderId="7" xfId="0" applyFont="1" applyFill="1" applyBorder="1" applyAlignment="1">
      <alignment horizontal="center" vertical="center" wrapText="1"/>
    </xf>
    <xf numFmtId="0" fontId="39" fillId="4" borderId="7" xfId="0" applyFont="1" applyFill="1" applyBorder="1" applyAlignment="1">
      <alignment vertical="center" wrapText="1"/>
    </xf>
    <xf numFmtId="0" fontId="52" fillId="0" borderId="0" xfId="5" applyFont="1" applyFill="1" applyBorder="1" applyAlignment="1">
      <alignment vertical="center" wrapText="1"/>
    </xf>
    <xf numFmtId="0" fontId="17" fillId="0" borderId="0" xfId="0" applyFont="1" applyFill="1" applyAlignment="1">
      <alignment vertical="center" wrapText="1"/>
    </xf>
    <xf numFmtId="0" fontId="13" fillId="0" borderId="0" xfId="0" applyFont="1" applyFill="1" applyAlignment="1">
      <alignment vertical="center" wrapText="1"/>
    </xf>
    <xf numFmtId="0" fontId="15" fillId="0" borderId="0" xfId="0" applyFont="1" applyFill="1" applyAlignment="1">
      <alignment horizontal="center" vertical="center"/>
    </xf>
    <xf numFmtId="0" fontId="17" fillId="14" borderId="33" xfId="0" applyFont="1" applyFill="1" applyBorder="1" applyAlignment="1">
      <alignment horizontal="center"/>
    </xf>
    <xf numFmtId="0" fontId="17" fillId="14" borderId="0" xfId="0" applyFont="1" applyFill="1" applyAlignment="1">
      <alignment vertical="center" wrapText="1"/>
    </xf>
    <xf numFmtId="0" fontId="13" fillId="0" borderId="34" xfId="0" applyFont="1" applyBorder="1" applyAlignment="1">
      <alignment vertical="center" wrapText="1"/>
    </xf>
    <xf numFmtId="0" fontId="13" fillId="0" borderId="34" xfId="0" applyFont="1" applyFill="1" applyBorder="1" applyAlignment="1">
      <alignment horizontal="center" vertical="center" wrapText="1"/>
    </xf>
    <xf numFmtId="0" fontId="13" fillId="0" borderId="33" xfId="0" applyFont="1" applyBorder="1" applyAlignment="1">
      <alignment vertical="center" wrapText="1"/>
    </xf>
    <xf numFmtId="0" fontId="13" fillId="0" borderId="33" xfId="0" applyFont="1" applyFill="1" applyBorder="1" applyAlignment="1">
      <alignment horizontal="center" vertical="center" wrapText="1"/>
    </xf>
    <xf numFmtId="0" fontId="23" fillId="2" borderId="19" xfId="4" applyFont="1" applyFill="1" applyBorder="1" applyAlignment="1">
      <alignment horizontal="left" vertical="center"/>
    </xf>
    <xf numFmtId="0" fontId="23" fillId="2" borderId="19" xfId="4" applyFont="1" applyFill="1" applyBorder="1" applyAlignment="1">
      <alignment vertical="center" wrapText="1"/>
    </xf>
    <xf numFmtId="0" fontId="23" fillId="2" borderId="19" xfId="4" applyFont="1" applyFill="1" applyBorder="1" applyAlignment="1">
      <alignment horizontal="center" vertical="center" wrapText="1"/>
    </xf>
    <xf numFmtId="0" fontId="50" fillId="2" borderId="19" xfId="4"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7" xfId="5" applyFont="1" applyFill="1" applyBorder="1" applyAlignment="1">
      <alignment horizontal="center" vertical="center" wrapText="1"/>
    </xf>
    <xf numFmtId="0" fontId="13" fillId="16" borderId="7" xfId="0" applyFont="1" applyFill="1" applyBorder="1" applyAlignment="1">
      <alignment vertical="center" wrapText="1"/>
    </xf>
    <xf numFmtId="0" fontId="13" fillId="16" borderId="7" xfId="0" applyFont="1" applyFill="1" applyBorder="1" applyAlignment="1">
      <alignment horizontal="center" vertical="center" wrapText="1"/>
    </xf>
    <xf numFmtId="0" fontId="39" fillId="0" borderId="7" xfId="5" applyFont="1" applyFill="1" applyBorder="1" applyAlignment="1">
      <alignment vertical="center" wrapText="1"/>
    </xf>
    <xf numFmtId="0" fontId="13" fillId="0" borderId="33" xfId="0" applyFont="1" applyFill="1" applyBorder="1" applyAlignment="1">
      <alignment horizontal="center" vertical="center" wrapText="1"/>
    </xf>
    <xf numFmtId="0" fontId="50" fillId="0" borderId="7" xfId="5" applyFont="1" applyBorder="1" applyAlignment="1">
      <alignment vertical="center" wrapText="1"/>
    </xf>
    <xf numFmtId="0" fontId="39" fillId="0" borderId="7" xfId="5" applyFont="1" applyBorder="1" applyAlignment="1">
      <alignment vertical="center" wrapText="1"/>
    </xf>
    <xf numFmtId="0" fontId="39" fillId="4" borderId="7" xfId="5" applyFont="1" applyFill="1" applyBorder="1" applyAlignment="1">
      <alignment vertical="center" wrapText="1"/>
    </xf>
    <xf numFmtId="0" fontId="39" fillId="0" borderId="7" xfId="0" applyFont="1" applyFill="1" applyBorder="1" applyAlignment="1">
      <alignment vertical="center" wrapText="1"/>
    </xf>
    <xf numFmtId="0" fontId="39" fillId="4" borderId="7"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53" fillId="2" borderId="3" xfId="0" applyFont="1" applyFill="1" applyBorder="1" applyAlignment="1">
      <alignment horizontal="center" vertical="center" wrapText="1"/>
    </xf>
    <xf numFmtId="0" fontId="53" fillId="2" borderId="4"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37" xfId="0" applyFont="1" applyFill="1" applyBorder="1" applyAlignment="1">
      <alignment horizontal="center" vertical="center" wrapText="1"/>
    </xf>
    <xf numFmtId="0" fontId="53" fillId="2" borderId="42" xfId="0" applyFont="1" applyFill="1" applyBorder="1" applyAlignment="1">
      <alignment horizontal="center" vertical="center" wrapText="1"/>
    </xf>
    <xf numFmtId="0" fontId="53" fillId="2" borderId="35" xfId="0" applyFont="1" applyFill="1" applyBorder="1" applyAlignment="1">
      <alignment horizontal="center" vertical="center" wrapText="1"/>
    </xf>
    <xf numFmtId="0" fontId="54" fillId="0" borderId="1" xfId="0" applyFont="1" applyBorder="1" applyAlignment="1">
      <alignment horizontal="center" vertical="center"/>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54" fillId="0" borderId="0" xfId="0" applyFont="1" applyBorder="1" applyAlignment="1">
      <alignment horizontal="center" vertical="center"/>
    </xf>
    <xf numFmtId="0" fontId="54" fillId="0" borderId="5" xfId="0" applyFont="1" applyBorder="1" applyAlignment="1">
      <alignment horizontal="center" vertical="center"/>
    </xf>
    <xf numFmtId="0" fontId="54" fillId="0" borderId="37" xfId="0" applyFont="1" applyBorder="1" applyAlignment="1">
      <alignment horizontal="center" vertical="center"/>
    </xf>
    <xf numFmtId="0" fontId="54" fillId="0" borderId="42" xfId="0" applyFont="1" applyBorder="1" applyAlignment="1">
      <alignment horizontal="center" vertical="center"/>
    </xf>
    <xf numFmtId="0" fontId="54" fillId="0" borderId="35" xfId="0" applyFont="1" applyBorder="1" applyAlignment="1">
      <alignment horizontal="center" vertical="center"/>
    </xf>
    <xf numFmtId="0" fontId="13" fillId="0" borderId="37" xfId="0" applyFont="1" applyBorder="1" applyAlignment="1">
      <alignment horizontal="center"/>
    </xf>
    <xf numFmtId="0" fontId="13" fillId="0" borderId="35" xfId="0" applyFont="1" applyBorder="1" applyAlignment="1">
      <alignment horizontal="center"/>
    </xf>
    <xf numFmtId="0" fontId="13" fillId="0" borderId="0" xfId="0" applyFont="1" applyFill="1" applyAlignment="1">
      <alignment horizontal="center"/>
    </xf>
    <xf numFmtId="0" fontId="24" fillId="15" borderId="34" xfId="0" applyFont="1" applyFill="1" applyBorder="1" applyAlignment="1">
      <alignment horizontal="center" vertical="center"/>
    </xf>
    <xf numFmtId="0" fontId="24" fillId="15" borderId="34" xfId="0" applyFont="1" applyFill="1" applyBorder="1" applyAlignment="1">
      <alignment horizontal="center" vertical="center" wrapText="1"/>
    </xf>
    <xf numFmtId="0" fontId="24" fillId="31" borderId="34" xfId="0" applyFont="1" applyFill="1" applyBorder="1" applyAlignment="1">
      <alignment horizontal="center" vertical="center" wrapText="1"/>
    </xf>
    <xf numFmtId="0" fontId="23" fillId="2" borderId="19" xfId="4" applyFont="1" applyFill="1" applyBorder="1" applyAlignment="1">
      <alignment vertical="top" wrapText="1"/>
    </xf>
    <xf numFmtId="0" fontId="23" fillId="2" borderId="19" xfId="4" applyFont="1" applyFill="1" applyBorder="1" applyAlignment="1">
      <alignment horizontal="left" vertical="center" wrapText="1"/>
    </xf>
    <xf numFmtId="0" fontId="23" fillId="2" borderId="19" xfId="4" applyFont="1" applyFill="1" applyBorder="1" applyAlignment="1">
      <alignment horizontal="center" vertical="top" wrapText="1"/>
    </xf>
    <xf numFmtId="0" fontId="17" fillId="14" borderId="33" xfId="0" applyFont="1" applyFill="1" applyBorder="1" applyAlignment="1">
      <alignment horizontal="center" vertical="center"/>
    </xf>
    <xf numFmtId="0" fontId="17" fillId="14" borderId="33" xfId="0" applyFont="1" applyFill="1" applyBorder="1" applyAlignment="1">
      <alignment horizontal="left" vertical="center" wrapText="1"/>
    </xf>
    <xf numFmtId="0" fontId="17" fillId="14" borderId="33" xfId="0" applyFont="1" applyFill="1" applyBorder="1" applyAlignment="1">
      <alignment horizontal="left" vertical="center"/>
    </xf>
    <xf numFmtId="0" fontId="13" fillId="14" borderId="7" xfId="0" applyFont="1" applyFill="1" applyBorder="1" applyAlignment="1">
      <alignment horizontal="left" vertical="center"/>
    </xf>
    <xf numFmtId="0" fontId="50" fillId="14" borderId="33" xfId="0" applyFont="1" applyFill="1" applyBorder="1" applyAlignment="1">
      <alignment horizontal="center" vertical="center"/>
    </xf>
    <xf numFmtId="0" fontId="13" fillId="0" borderId="7" xfId="0" applyFont="1" applyBorder="1" applyAlignment="1">
      <alignment horizontal="left" vertical="center" wrapText="1"/>
    </xf>
    <xf numFmtId="0" fontId="17" fillId="0" borderId="7" xfId="0" applyFont="1" applyFill="1" applyBorder="1" applyAlignment="1">
      <alignment horizontal="left" vertical="center" wrapText="1"/>
    </xf>
    <xf numFmtId="0" fontId="17" fillId="0" borderId="7" xfId="0" applyFont="1" applyFill="1" applyBorder="1" applyAlignment="1">
      <alignment horizontal="left" wrapText="1"/>
    </xf>
    <xf numFmtId="0" fontId="17" fillId="0" borderId="7" xfId="0" applyFont="1" applyFill="1" applyBorder="1" applyAlignment="1">
      <alignment horizontal="center" vertical="center"/>
    </xf>
    <xf numFmtId="0" fontId="17" fillId="0" borderId="7" xfId="0" applyFont="1" applyFill="1" applyBorder="1" applyAlignment="1">
      <alignment horizontal="left" vertical="center"/>
    </xf>
    <xf numFmtId="0" fontId="13" fillId="0" borderId="0" xfId="0" applyFont="1" applyFill="1" applyAlignment="1">
      <alignment horizontal="left" vertical="center"/>
    </xf>
    <xf numFmtId="0" fontId="13" fillId="0" borderId="7" xfId="0" applyFont="1" applyFill="1" applyBorder="1" applyAlignment="1">
      <alignment horizontal="left" vertical="center" wrapText="1"/>
    </xf>
    <xf numFmtId="0" fontId="13" fillId="0" borderId="7" xfId="0" applyFont="1" applyFill="1" applyBorder="1" applyAlignment="1">
      <alignment horizontal="left" vertical="center"/>
    </xf>
    <xf numFmtId="0" fontId="50" fillId="0" borderId="7"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Border="1" applyAlignment="1">
      <alignment horizontal="left" vertical="center"/>
    </xf>
    <xf numFmtId="0" fontId="13" fillId="0" borderId="7" xfId="0" applyFont="1" applyFill="1" applyBorder="1" applyAlignment="1">
      <alignment horizontal="justify" vertical="center" wrapText="1"/>
    </xf>
    <xf numFmtId="0" fontId="42" fillId="0" borderId="7" xfId="3" applyFont="1" applyFill="1" applyBorder="1" applyAlignment="1">
      <alignment horizontal="center" vertical="center" wrapText="1"/>
    </xf>
    <xf numFmtId="0" fontId="13" fillId="36" borderId="7" xfId="0" applyFont="1" applyFill="1" applyBorder="1" applyAlignment="1">
      <alignment horizontal="left" vertical="center" wrapText="1"/>
    </xf>
    <xf numFmtId="0" fontId="17" fillId="0" borderId="7" xfId="0" applyFont="1" applyBorder="1" applyAlignment="1">
      <alignment horizontal="left" vertical="center"/>
    </xf>
    <xf numFmtId="0" fontId="13" fillId="0" borderId="7" xfId="0" applyFont="1" applyBorder="1" applyAlignment="1">
      <alignment horizontal="justify" vertical="center" wrapText="1"/>
    </xf>
    <xf numFmtId="0" fontId="50" fillId="0" borderId="7" xfId="0" applyFont="1" applyBorder="1" applyAlignment="1">
      <alignment horizontal="center" vertical="center"/>
    </xf>
    <xf numFmtId="0" fontId="13" fillId="4" borderId="7" xfId="0" applyFont="1" applyFill="1" applyBorder="1" applyAlignment="1">
      <alignment horizontal="left" vertical="center"/>
    </xf>
    <xf numFmtId="0" fontId="13" fillId="36" borderId="34" xfId="0" applyFont="1" applyFill="1" applyBorder="1" applyAlignment="1">
      <alignment horizontal="center" vertical="center" wrapText="1"/>
    </xf>
    <xf numFmtId="0" fontId="39" fillId="4" borderId="7" xfId="0" applyFont="1" applyFill="1" applyBorder="1" applyAlignment="1">
      <alignment horizontal="left" vertical="center"/>
    </xf>
    <xf numFmtId="0" fontId="13" fillId="36" borderId="33" xfId="0" applyFont="1" applyFill="1" applyBorder="1" applyAlignment="1">
      <alignment horizontal="center" vertical="center" wrapText="1"/>
    </xf>
    <xf numFmtId="0" fontId="13" fillId="4" borderId="7" xfId="0" applyFont="1" applyFill="1" applyBorder="1" applyAlignment="1">
      <alignment horizontal="left" vertical="center" wrapText="1"/>
    </xf>
    <xf numFmtId="0" fontId="42" fillId="4" borderId="7" xfId="3" applyFont="1" applyFill="1" applyBorder="1" applyAlignment="1">
      <alignment horizontal="center" vertical="center" wrapText="1"/>
    </xf>
    <xf numFmtId="0" fontId="17" fillId="0" borderId="7" xfId="0" applyFont="1" applyBorder="1" applyAlignment="1">
      <alignment horizontal="justify" vertical="center" wrapText="1"/>
    </xf>
    <xf numFmtId="0" fontId="42" fillId="4" borderId="7" xfId="3" applyFont="1" applyFill="1" applyBorder="1" applyAlignment="1">
      <alignment horizontal="left" vertical="center" wrapText="1"/>
    </xf>
    <xf numFmtId="0" fontId="42" fillId="0" borderId="7" xfId="3" applyFont="1" applyFill="1" applyBorder="1" applyAlignment="1">
      <alignment horizontal="left" vertical="center" wrapText="1"/>
    </xf>
    <xf numFmtId="0" fontId="39" fillId="4" borderId="7" xfId="0" applyFont="1" applyFill="1" applyBorder="1" applyAlignment="1">
      <alignment horizontal="left" vertical="center" wrapText="1"/>
    </xf>
    <xf numFmtId="0" fontId="23" fillId="2" borderId="19" xfId="4" applyFont="1" applyFill="1" applyBorder="1" applyAlignment="1">
      <alignment horizontal="justify" vertical="center" wrapText="1"/>
    </xf>
    <xf numFmtId="0" fontId="12" fillId="2" borderId="19" xfId="4" applyFont="1" applyFill="1" applyBorder="1" applyAlignment="1">
      <alignment horizontal="left" vertical="center" wrapText="1"/>
    </xf>
    <xf numFmtId="0" fontId="17" fillId="14" borderId="33" xfId="0" applyFont="1" applyFill="1" applyBorder="1" applyAlignment="1">
      <alignment horizontal="justify" vertical="center" wrapText="1"/>
    </xf>
    <xf numFmtId="0" fontId="13" fillId="14" borderId="33" xfId="0" applyFont="1" applyFill="1" applyBorder="1" applyAlignment="1">
      <alignment horizontal="left" vertical="center" wrapText="1"/>
    </xf>
    <xf numFmtId="0" fontId="39" fillId="0" borderId="7" xfId="0" applyFont="1" applyBorder="1" applyAlignment="1">
      <alignment horizontal="left" vertical="center" wrapText="1"/>
    </xf>
    <xf numFmtId="0" fontId="12" fillId="0" borderId="19" xfId="4" applyFont="1" applyFill="1" applyBorder="1" applyAlignment="1">
      <alignment horizontal="left" vertical="center" wrapText="1"/>
    </xf>
    <xf numFmtId="0" fontId="13" fillId="14" borderId="33" xfId="0" applyFont="1" applyFill="1" applyBorder="1" applyAlignment="1">
      <alignment horizontal="left" vertical="center"/>
    </xf>
    <xf numFmtId="0" fontId="13" fillId="14" borderId="33" xfId="0" applyFont="1" applyFill="1" applyBorder="1" applyAlignment="1">
      <alignment horizontal="justify" vertical="center" wrapText="1"/>
    </xf>
    <xf numFmtId="0" fontId="13" fillId="0" borderId="33" xfId="0" applyFont="1" applyFill="1" applyBorder="1" applyAlignment="1">
      <alignment horizontal="left" vertical="center" wrapText="1"/>
    </xf>
    <xf numFmtId="0" fontId="39" fillId="14" borderId="33" xfId="0" applyFont="1" applyFill="1" applyBorder="1" applyAlignment="1">
      <alignment horizontal="center" vertical="center"/>
    </xf>
    <xf numFmtId="0" fontId="17" fillId="0" borderId="0" xfId="0" applyFont="1" applyAlignment="1">
      <alignment horizontal="left" vertical="center" wrapText="1"/>
    </xf>
    <xf numFmtId="0" fontId="13" fillId="0" borderId="0" xfId="0" applyFont="1" applyAlignment="1">
      <alignment horizontal="left" vertical="center" wrapText="1"/>
    </xf>
    <xf numFmtId="0" fontId="21" fillId="0" borderId="7" xfId="0" applyFont="1" applyBorder="1" applyAlignment="1">
      <alignment horizontal="justify" vertical="center" wrapText="1"/>
    </xf>
    <xf numFmtId="0" fontId="13" fillId="0" borderId="33" xfId="0" applyFont="1" applyBorder="1" applyAlignment="1">
      <alignment horizontal="left" vertical="center" wrapText="1"/>
    </xf>
    <xf numFmtId="0" fontId="20" fillId="0" borderId="7" xfId="0" applyFont="1" applyBorder="1" applyAlignment="1">
      <alignment horizontal="left" vertical="center" wrapText="1"/>
    </xf>
    <xf numFmtId="0" fontId="17" fillId="4" borderId="7" xfId="0" applyFont="1" applyFill="1" applyBorder="1" applyAlignment="1">
      <alignment horizontal="left" vertical="center"/>
    </xf>
    <xf numFmtId="0" fontId="13" fillId="4" borderId="7" xfId="0" applyFont="1" applyFill="1" applyBorder="1" applyAlignment="1">
      <alignment horizontal="justify" vertical="center" wrapText="1"/>
    </xf>
    <xf numFmtId="0" fontId="55" fillId="0" borderId="7" xfId="0" applyFont="1" applyBorder="1" applyAlignment="1">
      <alignment horizontal="left" vertical="center"/>
    </xf>
    <xf numFmtId="0" fontId="42" fillId="4" borderId="34" xfId="3" applyFont="1" applyFill="1" applyBorder="1" applyAlignment="1">
      <alignment horizontal="left" vertical="center" wrapText="1"/>
    </xf>
    <xf numFmtId="0" fontId="13" fillId="0" borderId="34" xfId="0" applyFont="1" applyBorder="1" applyAlignment="1">
      <alignment horizontal="center" vertical="center" wrapText="1"/>
    </xf>
    <xf numFmtId="0" fontId="42" fillId="4" borderId="33" xfId="3" applyFont="1" applyFill="1" applyBorder="1" applyAlignment="1">
      <alignment horizontal="left" vertical="center" wrapText="1"/>
    </xf>
    <xf numFmtId="0" fontId="13" fillId="0" borderId="33" xfId="0" applyFont="1" applyBorder="1" applyAlignment="1">
      <alignment horizontal="center" vertical="center" wrapText="1"/>
    </xf>
    <xf numFmtId="0" fontId="39" fillId="0" borderId="7" xfId="0" applyFont="1" applyFill="1" applyBorder="1" applyAlignment="1">
      <alignment horizontal="left" vertical="center" wrapText="1"/>
    </xf>
    <xf numFmtId="0" fontId="23" fillId="2" borderId="19" xfId="4" applyFont="1" applyFill="1" applyBorder="1" applyAlignment="1">
      <alignment horizontal="center" vertical="center"/>
    </xf>
    <xf numFmtId="0" fontId="23" fillId="2" borderId="19" xfId="4" applyFont="1" applyFill="1" applyBorder="1" applyAlignment="1">
      <alignment horizontal="justify" vertical="center"/>
    </xf>
    <xf numFmtId="0" fontId="50" fillId="2" borderId="19" xfId="4" applyFont="1" applyFill="1" applyBorder="1" applyAlignment="1">
      <alignment horizontal="center" vertical="center"/>
    </xf>
    <xf numFmtId="0" fontId="17" fillId="0" borderId="33" xfId="0" applyFont="1" applyFill="1" applyBorder="1" applyAlignment="1">
      <alignment horizontal="center" vertical="center"/>
    </xf>
    <xf numFmtId="0" fontId="17" fillId="0" borderId="7" xfId="0" applyFont="1" applyBorder="1" applyAlignment="1">
      <alignment horizontal="justify" vertical="center"/>
    </xf>
    <xf numFmtId="0" fontId="46" fillId="0" borderId="7" xfId="3" applyFont="1" applyFill="1" applyBorder="1" applyAlignment="1">
      <alignment horizontal="left" vertical="center" wrapText="1"/>
    </xf>
    <xf numFmtId="0" fontId="17" fillId="0" borderId="7" xfId="0" applyFont="1" applyFill="1" applyBorder="1" applyAlignment="1">
      <alignment horizontal="justify" vertical="center" wrapText="1"/>
    </xf>
    <xf numFmtId="0" fontId="42" fillId="0" borderId="0" xfId="3" applyFont="1" applyAlignment="1">
      <alignment horizontal="left" vertical="center" wrapText="1"/>
    </xf>
    <xf numFmtId="0" fontId="42" fillId="4" borderId="0" xfId="3" applyFont="1" applyFill="1" applyAlignment="1">
      <alignment horizontal="left" vertical="center" wrapText="1"/>
    </xf>
    <xf numFmtId="0" fontId="42" fillId="0" borderId="7" xfId="3" applyFont="1" applyBorder="1" applyAlignment="1">
      <alignment horizontal="left" vertical="center" wrapText="1"/>
    </xf>
    <xf numFmtId="0" fontId="17" fillId="0" borderId="33"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3" fillId="0" borderId="0" xfId="0" applyFont="1" applyAlignment="1">
      <alignment horizontal="left" vertical="center"/>
    </xf>
    <xf numFmtId="0" fontId="13" fillId="0" borderId="0" xfId="0" applyFont="1" applyAlignment="1">
      <alignment wrapText="1"/>
    </xf>
    <xf numFmtId="0" fontId="13" fillId="0" borderId="7" xfId="0" applyFont="1" applyBorder="1"/>
    <xf numFmtId="0" fontId="20" fillId="0" borderId="3" xfId="0" applyFont="1" applyBorder="1"/>
    <xf numFmtId="0" fontId="12" fillId="0" borderId="0" xfId="0" applyFont="1" applyFill="1" applyBorder="1" applyAlignment="1">
      <alignment horizontal="center" vertical="center"/>
    </xf>
    <xf numFmtId="9" fontId="13" fillId="0" borderId="5" xfId="0" applyNumberFormat="1" applyFont="1" applyBorder="1"/>
    <xf numFmtId="0" fontId="12" fillId="0" borderId="1" xfId="0" applyFont="1" applyFill="1" applyBorder="1" applyAlignment="1">
      <alignment horizontal="center"/>
    </xf>
    <xf numFmtId="0" fontId="12" fillId="0" borderId="3" xfId="0" applyFont="1" applyFill="1" applyBorder="1" applyAlignment="1">
      <alignment horizontal="center"/>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4" xfId="0" applyFont="1" applyFill="1" applyBorder="1" applyAlignment="1">
      <alignment horizontal="center"/>
    </xf>
    <xf numFmtId="0" fontId="12" fillId="0" borderId="5" xfId="0" applyFont="1" applyFill="1" applyBorder="1" applyAlignment="1">
      <alignment horizontal="center"/>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2" fillId="0" borderId="37" xfId="0" applyFont="1" applyFill="1" applyBorder="1" applyAlignment="1">
      <alignment horizontal="center"/>
    </xf>
    <xf numFmtId="0" fontId="12" fillId="0" borderId="35" xfId="0" applyFont="1" applyFill="1" applyBorder="1" applyAlignment="1">
      <alignment horizontal="center"/>
    </xf>
    <xf numFmtId="0" fontId="17" fillId="0" borderId="37" xfId="0" applyFont="1" applyBorder="1" applyAlignment="1">
      <alignment horizontal="center" vertical="center"/>
    </xf>
    <xf numFmtId="0" fontId="17" fillId="0" borderId="42" xfId="0" applyFont="1" applyBorder="1" applyAlignment="1">
      <alignment horizontal="center" vertical="center"/>
    </xf>
    <xf numFmtId="0" fontId="17" fillId="0" borderId="35" xfId="0" applyFont="1" applyBorder="1" applyAlignment="1">
      <alignment horizontal="center" vertical="center"/>
    </xf>
    <xf numFmtId="0" fontId="12" fillId="0" borderId="42" xfId="0" applyFont="1" applyFill="1" applyBorder="1" applyAlignment="1">
      <alignment horizontal="center" vertical="center"/>
    </xf>
    <xf numFmtId="0" fontId="12" fillId="0" borderId="35" xfId="0" applyFont="1" applyFill="1" applyBorder="1" applyAlignment="1">
      <alignment horizontal="center" vertical="center"/>
    </xf>
    <xf numFmtId="0" fontId="56" fillId="15" borderId="7" xfId="0" applyFont="1" applyFill="1" applyBorder="1" applyAlignment="1">
      <alignment horizontal="center" vertical="center"/>
    </xf>
    <xf numFmtId="0" fontId="56" fillId="15" borderId="7" xfId="0" applyFont="1" applyFill="1" applyBorder="1" applyAlignment="1">
      <alignment horizontal="center" vertical="center" wrapText="1"/>
    </xf>
    <xf numFmtId="0" fontId="56" fillId="31" borderId="7" xfId="0" applyFont="1" applyFill="1" applyBorder="1" applyAlignment="1">
      <alignment horizontal="center" vertical="center" wrapText="1"/>
    </xf>
    <xf numFmtId="0" fontId="57" fillId="13" borderId="7" xfId="0" applyFont="1" applyFill="1" applyBorder="1" applyAlignment="1">
      <alignment horizontal="center" vertical="center" textRotation="90"/>
    </xf>
    <xf numFmtId="0" fontId="13" fillId="17" borderId="34" xfId="0" applyFont="1" applyFill="1" applyBorder="1" applyAlignment="1">
      <alignment horizontal="left" vertical="center"/>
    </xf>
    <xf numFmtId="0" fontId="13" fillId="17" borderId="7" xfId="0" applyFont="1" applyFill="1" applyBorder="1" applyAlignment="1">
      <alignment vertical="center"/>
    </xf>
    <xf numFmtId="0" fontId="13" fillId="17" borderId="7" xfId="0" applyFont="1" applyFill="1" applyBorder="1" applyAlignment="1">
      <alignment vertical="center" wrapText="1"/>
    </xf>
    <xf numFmtId="0" fontId="13" fillId="17" borderId="7" xfId="0" applyFont="1" applyFill="1" applyBorder="1" applyAlignment="1">
      <alignment horizontal="center" vertical="center" wrapText="1"/>
    </xf>
    <xf numFmtId="0" fontId="39" fillId="17" borderId="7" xfId="0" applyFont="1" applyFill="1" applyBorder="1" applyAlignment="1">
      <alignment horizontal="center" vertical="center" wrapText="1"/>
    </xf>
    <xf numFmtId="0" fontId="13" fillId="17" borderId="7" xfId="0" applyFont="1" applyFill="1" applyBorder="1" applyAlignment="1">
      <alignment horizontal="center" vertical="center"/>
    </xf>
    <xf numFmtId="0" fontId="57" fillId="13" borderId="24" xfId="0" applyFont="1" applyFill="1" applyBorder="1" applyAlignment="1">
      <alignment horizontal="center" vertical="center" textRotation="90"/>
    </xf>
    <xf numFmtId="0" fontId="13" fillId="0" borderId="34" xfId="0" applyFont="1" applyFill="1" applyBorder="1" applyAlignment="1">
      <alignment horizontal="left" vertical="center"/>
    </xf>
    <xf numFmtId="0" fontId="13" fillId="0" borderId="32" xfId="0" applyFont="1" applyBorder="1" applyAlignment="1">
      <alignment horizontal="center" vertical="center" wrapText="1"/>
    </xf>
    <xf numFmtId="0" fontId="13" fillId="0" borderId="34" xfId="0" applyFont="1" applyBorder="1" applyAlignment="1">
      <alignment horizontal="center" vertical="center" wrapText="1"/>
    </xf>
    <xf numFmtId="0" fontId="39" fillId="4" borderId="34" xfId="0" applyFont="1" applyFill="1" applyBorder="1" applyAlignment="1">
      <alignment horizontal="center" vertical="center" wrapText="1"/>
    </xf>
    <xf numFmtId="0" fontId="39" fillId="0" borderId="34" xfId="0" applyFont="1" applyBorder="1" applyAlignment="1">
      <alignment horizontal="center" vertical="center"/>
    </xf>
    <xf numFmtId="0" fontId="13" fillId="0" borderId="34" xfId="0" applyFont="1" applyBorder="1" applyAlignment="1">
      <alignment vertical="center" wrapText="1"/>
    </xf>
    <xf numFmtId="0" fontId="39" fillId="0" borderId="7" xfId="0" applyFont="1" applyBorder="1" applyAlignment="1">
      <alignment horizontal="center" vertical="center"/>
    </xf>
    <xf numFmtId="0" fontId="13" fillId="17" borderId="33" xfId="0" applyFont="1" applyFill="1" applyBorder="1" applyAlignment="1">
      <alignment vertical="center"/>
    </xf>
    <xf numFmtId="0" fontId="13" fillId="0" borderId="7" xfId="0" applyFont="1" applyBorder="1" applyAlignment="1">
      <alignment vertical="center"/>
    </xf>
    <xf numFmtId="0" fontId="39" fillId="17" borderId="7" xfId="0" applyFont="1" applyFill="1" applyBorder="1" applyAlignment="1">
      <alignment vertical="center" wrapText="1"/>
    </xf>
    <xf numFmtId="0" fontId="57" fillId="2" borderId="18" xfId="0" applyFont="1" applyFill="1" applyBorder="1" applyAlignment="1">
      <alignment vertical="center"/>
    </xf>
    <xf numFmtId="0" fontId="57" fillId="2" borderId="19" xfId="0" applyFont="1" applyFill="1" applyBorder="1" applyAlignment="1">
      <alignment vertical="center"/>
    </xf>
    <xf numFmtId="0" fontId="57" fillId="2" borderId="19" xfId="0" applyFont="1" applyFill="1" applyBorder="1" applyAlignment="1">
      <alignment vertical="center" wrapText="1"/>
    </xf>
    <xf numFmtId="0" fontId="57" fillId="2" borderId="19" xfId="0" applyFont="1" applyFill="1" applyBorder="1" applyAlignment="1">
      <alignment horizontal="center" vertical="center"/>
    </xf>
    <xf numFmtId="1" fontId="57" fillId="2" borderId="20" xfId="0" applyNumberFormat="1" applyFont="1" applyFill="1" applyBorder="1" applyAlignment="1">
      <alignment horizontal="center" vertical="center"/>
    </xf>
    <xf numFmtId="1" fontId="23" fillId="2" borderId="7" xfId="1" applyNumberFormat="1" applyFont="1" applyFill="1" applyBorder="1" applyAlignment="1">
      <alignment vertical="center"/>
    </xf>
    <xf numFmtId="0" fontId="58" fillId="18" borderId="34" xfId="0" applyFont="1" applyFill="1" applyBorder="1" applyAlignment="1">
      <alignment horizontal="center" vertical="center" textRotation="90"/>
    </xf>
    <xf numFmtId="0" fontId="58" fillId="18" borderId="32" xfId="0" applyFont="1" applyFill="1" applyBorder="1" applyAlignment="1">
      <alignment horizontal="center" vertical="center" textRotation="90"/>
    </xf>
    <xf numFmtId="0" fontId="13" fillId="0" borderId="7" xfId="0" applyFont="1" applyFill="1" applyBorder="1" applyAlignment="1">
      <alignment vertical="center"/>
    </xf>
    <xf numFmtId="3" fontId="39" fillId="0" borderId="7" xfId="0" applyNumberFormat="1" applyFont="1" applyBorder="1" applyAlignment="1">
      <alignment horizontal="center" vertical="center"/>
    </xf>
    <xf numFmtId="0" fontId="58" fillId="18" borderId="33" xfId="0" applyFont="1" applyFill="1" applyBorder="1" applyAlignment="1">
      <alignment horizontal="center" vertical="center" textRotation="90"/>
    </xf>
    <xf numFmtId="0" fontId="57" fillId="13" borderId="34" xfId="0" applyFont="1" applyFill="1" applyBorder="1" applyAlignment="1">
      <alignment horizontal="center" vertical="center" textRotation="90" wrapText="1"/>
    </xf>
    <xf numFmtId="0" fontId="20" fillId="17" borderId="7" xfId="0" applyFont="1" applyFill="1" applyBorder="1" applyAlignment="1">
      <alignment vertical="center" wrapText="1"/>
    </xf>
    <xf numFmtId="0" fontId="13" fillId="4" borderId="0" xfId="0" applyFont="1" applyFill="1" applyAlignment="1">
      <alignment vertical="center"/>
    </xf>
    <xf numFmtId="0" fontId="57" fillId="13" borderId="32" xfId="0" applyFont="1" applyFill="1" applyBorder="1" applyAlignment="1">
      <alignment horizontal="center" vertical="center" textRotation="90" wrapText="1"/>
    </xf>
    <xf numFmtId="0" fontId="57" fillId="13" borderId="33" xfId="0" applyFont="1" applyFill="1" applyBorder="1" applyAlignment="1">
      <alignment horizontal="center" vertical="center" textRotation="90" wrapText="1"/>
    </xf>
    <xf numFmtId="0" fontId="42" fillId="17" borderId="7" xfId="3" applyFont="1" applyFill="1" applyBorder="1" applyAlignment="1">
      <alignment horizontal="center" vertical="center"/>
    </xf>
    <xf numFmtId="0" fontId="57" fillId="2" borderId="20" xfId="0" applyFont="1" applyFill="1" applyBorder="1" applyAlignment="1">
      <alignment horizontal="center" vertical="center"/>
    </xf>
    <xf numFmtId="0" fontId="58" fillId="18" borderId="34" xfId="0" applyFont="1" applyFill="1" applyBorder="1" applyAlignment="1">
      <alignment horizontal="center" vertical="center" textRotation="90" wrapText="1"/>
    </xf>
    <xf numFmtId="0" fontId="13" fillId="4" borderId="7" xfId="0" applyFont="1" applyFill="1" applyBorder="1" applyAlignment="1">
      <alignment vertical="center"/>
    </xf>
    <xf numFmtId="0" fontId="58" fillId="18" borderId="33" xfId="0" applyFont="1" applyFill="1" applyBorder="1" applyAlignment="1">
      <alignment horizontal="center" vertical="center" textRotation="90" wrapText="1"/>
    </xf>
    <xf numFmtId="0" fontId="13" fillId="4" borderId="7" xfId="0" applyFont="1" applyFill="1" applyBorder="1" applyAlignment="1">
      <alignment horizontal="center" vertical="center"/>
    </xf>
    <xf numFmtId="0" fontId="34" fillId="2" borderId="15" xfId="0" applyFont="1" applyFill="1" applyBorder="1" applyAlignment="1">
      <alignment horizontal="center" vertical="center"/>
    </xf>
    <xf numFmtId="0" fontId="34" fillId="2" borderId="16" xfId="0" applyFont="1" applyFill="1" applyBorder="1" applyAlignment="1">
      <alignment horizontal="center" vertical="center"/>
    </xf>
    <xf numFmtId="0" fontId="34" fillId="2" borderId="16" xfId="0" applyFont="1" applyFill="1" applyBorder="1" applyAlignment="1">
      <alignment horizontal="center" vertical="center" wrapText="1"/>
    </xf>
    <xf numFmtId="0" fontId="34" fillId="19" borderId="16" xfId="0" applyFont="1" applyFill="1" applyBorder="1" applyAlignment="1">
      <alignment horizontal="center" vertical="center" wrapText="1"/>
    </xf>
    <xf numFmtId="0" fontId="34" fillId="20" borderId="16" xfId="0" applyFont="1" applyFill="1" applyBorder="1" applyAlignment="1">
      <alignment horizontal="center" vertical="center" wrapText="1"/>
    </xf>
    <xf numFmtId="0" fontId="34" fillId="21" borderId="16"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11" borderId="17" xfId="0" applyFont="1" applyFill="1" applyBorder="1" applyAlignment="1">
      <alignment horizontal="center" vertical="center" wrapText="1"/>
    </xf>
    <xf numFmtId="0" fontId="34" fillId="11" borderId="16" xfId="0" applyFont="1" applyFill="1" applyBorder="1" applyAlignment="1">
      <alignment horizontal="center" vertical="center" wrapText="1"/>
    </xf>
    <xf numFmtId="0" fontId="12" fillId="13" borderId="7" xfId="0" applyFont="1" applyFill="1" applyBorder="1" applyAlignment="1">
      <alignment horizontal="center" vertical="center"/>
    </xf>
    <xf numFmtId="0" fontId="13" fillId="0" borderId="6" xfId="0" applyFont="1" applyBorder="1" applyAlignment="1">
      <alignment horizontal="center" vertical="center"/>
    </xf>
    <xf numFmtId="0" fontId="20" fillId="14" borderId="7" xfId="0" applyFont="1" applyFill="1" applyBorder="1" applyAlignment="1">
      <alignment horizontal="center" vertical="center"/>
    </xf>
    <xf numFmtId="0" fontId="39" fillId="19" borderId="7" xfId="0" applyFont="1" applyFill="1" applyBorder="1" applyAlignment="1">
      <alignment horizontal="center" vertical="center"/>
    </xf>
    <xf numFmtId="0" fontId="12" fillId="20" borderId="7" xfId="0" applyFont="1" applyFill="1" applyBorder="1" applyAlignment="1">
      <alignment horizontal="center" vertical="center"/>
    </xf>
    <xf numFmtId="0" fontId="39" fillId="21" borderId="7" xfId="0" applyFont="1" applyFill="1" applyBorder="1" applyAlignment="1">
      <alignment horizontal="center" vertical="center"/>
    </xf>
    <xf numFmtId="0" fontId="12" fillId="21" borderId="7" xfId="0" applyFont="1" applyFill="1" applyBorder="1" applyAlignment="1">
      <alignment horizontal="center" vertical="center"/>
    </xf>
    <xf numFmtId="0" fontId="12" fillId="22" borderId="7" xfId="0" applyFont="1" applyFill="1" applyBorder="1" applyAlignment="1">
      <alignment horizontal="center" vertical="center"/>
    </xf>
    <xf numFmtId="0" fontId="12" fillId="11" borderId="8" xfId="0" applyFont="1" applyFill="1" applyBorder="1" applyAlignment="1">
      <alignment horizontal="center" vertical="center"/>
    </xf>
    <xf numFmtId="0" fontId="12" fillId="11" borderId="7" xfId="0" applyFont="1" applyFill="1" applyBorder="1" applyAlignment="1">
      <alignment horizontal="center" vertical="center"/>
    </xf>
    <xf numFmtId="0" fontId="13" fillId="19" borderId="7" xfId="0" applyFont="1" applyFill="1" applyBorder="1" applyAlignment="1">
      <alignment horizontal="center" vertical="center"/>
    </xf>
    <xf numFmtId="0" fontId="13" fillId="21" borderId="7" xfId="0" applyFont="1" applyFill="1" applyBorder="1" applyAlignment="1">
      <alignment horizontal="center" vertical="center"/>
    </xf>
    <xf numFmtId="0" fontId="12" fillId="22" borderId="7" xfId="0" applyFont="1" applyFill="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59" fillId="0" borderId="7" xfId="0" applyFont="1" applyBorder="1" applyAlignment="1">
      <alignment vertical="center" wrapText="1"/>
    </xf>
    <xf numFmtId="0" fontId="12" fillId="19" borderId="7" xfId="0" applyFont="1" applyFill="1" applyBorder="1" applyAlignment="1">
      <alignment horizontal="center" vertical="center"/>
    </xf>
    <xf numFmtId="0" fontId="13" fillId="23" borderId="6" xfId="0" applyFont="1" applyFill="1" applyBorder="1" applyAlignment="1">
      <alignment horizontal="center" vertical="center"/>
    </xf>
    <xf numFmtId="0" fontId="13" fillId="23" borderId="7" xfId="0" applyFont="1" applyFill="1" applyBorder="1" applyAlignment="1">
      <alignment horizontal="center" vertical="center"/>
    </xf>
    <xf numFmtId="0" fontId="59" fillId="23" borderId="7" xfId="0" applyFont="1" applyFill="1" applyBorder="1" applyAlignment="1">
      <alignment vertical="center" wrapText="1"/>
    </xf>
    <xf numFmtId="0" fontId="13" fillId="24" borderId="7" xfId="0" applyFont="1" applyFill="1" applyBorder="1" applyAlignment="1">
      <alignment horizontal="center" vertical="center"/>
    </xf>
    <xf numFmtId="0" fontId="13" fillId="25" borderId="7" xfId="0" applyFont="1" applyFill="1" applyBorder="1" applyAlignment="1">
      <alignment horizontal="center" vertical="center"/>
    </xf>
    <xf numFmtId="0" fontId="39" fillId="25" borderId="7" xfId="0" applyFont="1" applyFill="1" applyBorder="1" applyAlignment="1">
      <alignment horizontal="center" vertical="center"/>
    </xf>
    <xf numFmtId="0" fontId="12" fillId="26" borderId="7" xfId="0" applyFont="1" applyFill="1" applyBorder="1" applyAlignment="1">
      <alignment horizontal="center" vertical="center"/>
    </xf>
    <xf numFmtId="0" fontId="13" fillId="27" borderId="7" xfId="0" applyFont="1" applyFill="1" applyBorder="1" applyAlignment="1">
      <alignment horizontal="center" vertical="center"/>
    </xf>
    <xf numFmtId="0" fontId="12" fillId="28" borderId="7" xfId="0" applyFont="1" applyFill="1" applyBorder="1" applyAlignment="1">
      <alignment horizontal="center" vertical="center"/>
    </xf>
    <xf numFmtId="0" fontId="12" fillId="29" borderId="7" xfId="0" applyFont="1" applyFill="1" applyBorder="1" applyAlignment="1">
      <alignment horizontal="center" vertical="center"/>
    </xf>
    <xf numFmtId="0" fontId="17" fillId="0" borderId="56" xfId="0" applyFont="1" applyBorder="1" applyAlignment="1">
      <alignment horizontal="center" vertical="center"/>
    </xf>
    <xf numFmtId="0" fontId="13" fillId="13" borderId="7" xfId="0" applyFont="1" applyFill="1" applyBorder="1" applyAlignment="1">
      <alignment horizontal="center" vertical="center"/>
    </xf>
    <xf numFmtId="0" fontId="20" fillId="13" borderId="7" xfId="0" applyFont="1" applyFill="1" applyBorder="1" applyAlignment="1">
      <alignment horizontal="center" vertical="center"/>
    </xf>
    <xf numFmtId="0" fontId="59" fillId="13" borderId="7" xfId="0" applyFont="1" applyFill="1" applyBorder="1" applyAlignment="1">
      <alignment horizontal="center" vertical="center"/>
    </xf>
    <xf numFmtId="0" fontId="12" fillId="27" borderId="7" xfId="0" applyFont="1" applyFill="1" applyBorder="1" applyAlignment="1">
      <alignment horizontal="center" vertical="center"/>
    </xf>
    <xf numFmtId="0" fontId="12" fillId="29" borderId="8" xfId="0" applyFont="1" applyFill="1" applyBorder="1" applyAlignment="1">
      <alignment horizontal="center" vertical="center"/>
    </xf>
    <xf numFmtId="0" fontId="59" fillId="13" borderId="7" xfId="0" applyFont="1" applyFill="1" applyBorder="1" applyAlignment="1">
      <alignment vertical="center"/>
    </xf>
    <xf numFmtId="0" fontId="60" fillId="13" borderId="7" xfId="0" applyFont="1" applyFill="1" applyBorder="1" applyAlignment="1">
      <alignment horizontal="center" vertical="center"/>
    </xf>
    <xf numFmtId="0" fontId="12" fillId="30" borderId="7"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Border="1" applyAlignment="1">
      <alignment horizontal="center" vertical="center"/>
    </xf>
    <xf numFmtId="0" fontId="12" fillId="11" borderId="11" xfId="0" applyFont="1" applyFill="1" applyBorder="1" applyAlignment="1">
      <alignment horizontal="center" vertical="center"/>
    </xf>
    <xf numFmtId="0" fontId="59" fillId="0" borderId="7" xfId="0" applyFont="1" applyBorder="1" applyAlignment="1">
      <alignment horizontal="center" vertical="center"/>
    </xf>
    <xf numFmtId="0" fontId="59" fillId="0" borderId="7" xfId="0" applyFont="1" applyBorder="1" applyAlignment="1">
      <alignment horizontal="center" vertical="center" wrapText="1"/>
    </xf>
    <xf numFmtId="0" fontId="59" fillId="23" borderId="7" xfId="0" applyFont="1" applyFill="1" applyBorder="1" applyAlignment="1">
      <alignment horizontal="center" vertical="center" wrapText="1"/>
    </xf>
    <xf numFmtId="0" fontId="59" fillId="0" borderId="7" xfId="0" applyFont="1" applyFill="1" applyBorder="1" applyAlignment="1">
      <alignment horizontal="center" vertical="center"/>
    </xf>
    <xf numFmtId="0" fontId="39" fillId="0" borderId="7" xfId="0" applyFont="1" applyFill="1" applyBorder="1" applyAlignment="1">
      <alignment horizontal="center" vertical="center"/>
    </xf>
    <xf numFmtId="0" fontId="59" fillId="0" borderId="10" xfId="0" applyFont="1" applyBorder="1" applyAlignment="1">
      <alignment horizontal="center" vertical="center" wrapText="1"/>
    </xf>
    <xf numFmtId="0" fontId="12" fillId="13" borderId="26" xfId="0" applyFont="1" applyFill="1" applyBorder="1" applyAlignment="1">
      <alignment vertical="center"/>
    </xf>
    <xf numFmtId="0" fontId="12" fillId="13" borderId="19" xfId="0" applyFont="1" applyFill="1" applyBorder="1" applyAlignment="1">
      <alignment vertical="center"/>
    </xf>
    <xf numFmtId="0" fontId="12" fillId="13" borderId="20" xfId="0" applyFont="1" applyFill="1" applyBorder="1" applyAlignment="1">
      <alignment vertical="center"/>
    </xf>
    <xf numFmtId="0" fontId="12" fillId="13" borderId="89" xfId="0" applyFont="1" applyFill="1" applyBorder="1" applyAlignment="1">
      <alignment vertical="center"/>
    </xf>
    <xf numFmtId="0" fontId="12" fillId="13" borderId="22" xfId="0" applyFont="1" applyFill="1" applyBorder="1" applyAlignment="1">
      <alignment vertical="center"/>
    </xf>
    <xf numFmtId="0" fontId="12" fillId="13" borderId="90" xfId="0" applyFont="1" applyFill="1" applyBorder="1" applyAlignment="1">
      <alignment vertical="center"/>
    </xf>
    <xf numFmtId="0" fontId="34" fillId="2" borderId="16" xfId="0" applyFont="1" applyFill="1" applyBorder="1" applyAlignment="1">
      <alignment vertical="center" wrapText="1"/>
    </xf>
    <xf numFmtId="0" fontId="59" fillId="0" borderId="7" xfId="0" applyFont="1" applyBorder="1" applyAlignment="1">
      <alignment vertical="center" wrapText="1"/>
    </xf>
    <xf numFmtId="0" fontId="12" fillId="13" borderId="19" xfId="0" applyFont="1" applyFill="1" applyBorder="1" applyAlignment="1">
      <alignment vertical="center" wrapText="1"/>
    </xf>
    <xf numFmtId="0" fontId="59" fillId="0" borderId="7" xfId="0" applyFont="1" applyFill="1" applyBorder="1" applyAlignment="1">
      <alignment vertical="center" wrapText="1"/>
    </xf>
    <xf numFmtId="0" fontId="13" fillId="0" borderId="10" xfId="0" applyFont="1" applyBorder="1" applyAlignment="1">
      <alignment vertical="center" wrapText="1"/>
    </xf>
    <xf numFmtId="0" fontId="12" fillId="13" borderId="22" xfId="0" applyFont="1" applyFill="1" applyBorder="1" applyAlignment="1">
      <alignment vertical="center" wrapText="1"/>
    </xf>
    <xf numFmtId="1" fontId="13" fillId="0" borderId="0" xfId="0" applyNumberFormat="1" applyFont="1" applyAlignment="1">
      <alignment horizontal="center" vertical="center"/>
    </xf>
    <xf numFmtId="0" fontId="14" fillId="15" borderId="15" xfId="0" applyFont="1" applyFill="1" applyBorder="1" applyAlignment="1">
      <alignment vertical="center" wrapText="1"/>
    </xf>
    <xf numFmtId="0" fontId="15" fillId="17" borderId="6" xfId="0" applyFont="1" applyFill="1" applyBorder="1" applyAlignment="1">
      <alignment vertical="center" wrapText="1"/>
    </xf>
    <xf numFmtId="0" fontId="15" fillId="0" borderId="6" xfId="0" applyFont="1" applyBorder="1" applyAlignment="1">
      <alignment vertical="center" wrapText="1"/>
    </xf>
    <xf numFmtId="0" fontId="15" fillId="0" borderId="9" xfId="0" applyFont="1" applyBorder="1" applyAlignment="1">
      <alignment vertical="center" wrapText="1"/>
    </xf>
    <xf numFmtId="0" fontId="15" fillId="0" borderId="0" xfId="0" applyFont="1" applyAlignment="1">
      <alignment vertical="center" wrapText="1"/>
    </xf>
    <xf numFmtId="0" fontId="13" fillId="0" borderId="0" xfId="0" pivotButton="1" applyFont="1" applyAlignment="1">
      <alignment horizontal="center" vertical="center" wrapText="1"/>
    </xf>
  </cellXfs>
  <cellStyles count="8">
    <cellStyle name="Hipervínculo" xfId="3" builtinId="8"/>
    <cellStyle name="Hipervínculo 2" xfId="7"/>
    <cellStyle name="Normal" xfId="0" builtinId="0"/>
    <cellStyle name="Normal 2" xfId="5"/>
    <cellStyle name="Normal 2 2" xfId="4"/>
    <cellStyle name="Normal 3" xfId="2"/>
    <cellStyle name="Normal 4" xfId="6"/>
    <cellStyle name="Porcentaje" xfId="1" builtinId="5"/>
  </cellStyles>
  <dxfs count="70">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horizontal="center" readingOrder="0"/>
    </dxf>
    <dxf>
      <alignment horizontal="center" readingOrder="0"/>
    </dxf>
    <dxf>
      <alignment horizontal="center" readingOrder="0"/>
    </dxf>
    <dxf>
      <alignment horizontal="general" vertical="center" wrapText="1" readingOrder="0"/>
    </dxf>
    <dxf>
      <alignment horizontal="general" vertical="center" wrapText="1" readingOrder="0"/>
    </dxf>
    <dxf>
      <alignment horizontal="general" vertical="center" wrapText="1" readingOrder="0"/>
    </dxf>
    <dxf>
      <alignment vertical="center" readingOrder="0"/>
    </dxf>
    <dxf>
      <alignment horizontal="center" readingOrder="0"/>
    </dxf>
    <dxf>
      <font>
        <strike val="0"/>
        <outline val="0"/>
        <shadow val="0"/>
        <u val="none"/>
        <vertAlign val="baseline"/>
        <name val="Futura Bk"/>
        <scheme val="none"/>
      </font>
      <alignment vertical="center" textRotation="0" indent="0" justifyLastLine="0" shrinkToFit="0" readingOrder="0"/>
    </dxf>
    <dxf>
      <font>
        <b val="0"/>
        <i val="0"/>
        <strike val="0"/>
        <condense val="0"/>
        <extend val="0"/>
        <outline val="0"/>
        <shadow val="0"/>
        <u val="none"/>
        <vertAlign val="baseline"/>
        <sz val="10"/>
        <color auto="1"/>
        <name val="Futura Bk"/>
        <scheme val="none"/>
      </font>
      <fill>
        <patternFill patternType="solid">
          <fgColor indexed="64"/>
          <bgColor rgb="FFCC66FF"/>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strike val="0"/>
        <outline val="0"/>
        <shadow val="0"/>
        <u val="none"/>
        <vertAlign val="baseline"/>
        <name val="Futura Bk"/>
        <scheme val="none"/>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Futura Bk"/>
        <scheme val="none"/>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Futura Bk"/>
        <scheme val="none"/>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font>
        <name val="Futura Bk"/>
        <scheme val="none"/>
      </font>
    </dxf>
    <dxf>
      <font>
        <name val="Futura Bk"/>
        <scheme val="none"/>
      </font>
    </dxf>
    <dxf>
      <font>
        <name val="Futura Bk"/>
        <scheme val="none"/>
      </font>
    </dxf>
    <dxf>
      <font>
        <name val="Futura Bk"/>
        <scheme val="none"/>
      </font>
    </dxf>
    <dxf>
      <font>
        <name val="Futura Bk"/>
        <scheme val="none"/>
      </font>
    </dxf>
    <dxf>
      <font>
        <name val="Futura Bk"/>
        <scheme val="none"/>
      </font>
    </dxf>
    <dxf>
      <font>
        <name val="Futura Bk"/>
        <scheme val="none"/>
      </font>
    </dxf>
    <dxf>
      <font>
        <name val="Futura Bk"/>
        <scheme val="none"/>
      </font>
    </dxf>
    <dxf>
      <font>
        <name val="Futura Bk"/>
        <scheme val="none"/>
      </font>
    </dxf>
    <dxf>
      <font>
        <name val="Futura Bk"/>
        <scheme val="none"/>
      </font>
    </dxf>
    <dxf>
      <font>
        <name val="Futura Bk"/>
        <scheme val="none"/>
      </font>
    </dxf>
    <dxf>
      <font>
        <name val="Futura Bk"/>
        <scheme val="none"/>
      </font>
    </dxf>
    <dxf>
      <font>
        <name val="Futura Bk"/>
        <scheme val="none"/>
      </font>
    </dxf>
    <dxf>
      <font>
        <name val="Futura Bk"/>
        <scheme val="none"/>
      </font>
    </dxf>
    <dxf>
      <numFmt numFmtId="1" formatCode="0"/>
    </dxf>
    <dxf>
      <numFmt numFmtId="1" formatCode="0"/>
    </dxf>
    <dxf>
      <numFmt numFmtId="1" formatCode="0"/>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vertical="center" readingOrder="0"/>
    </dxf>
    <dxf>
      <font>
        <sz val="9"/>
      </font>
    </dxf>
    <dxf>
      <alignment vertical="center" readingOrder="0"/>
    </dxf>
    <dxf>
      <alignment vertical="center"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s>
  <tableStyles count="0" defaultTableStyle="TableStyleMedium2" defaultPivotStyle="PivotStyleLight16"/>
  <colors>
    <mruColors>
      <color rgb="FFE6E6E6"/>
      <color rgb="FF9A00D0"/>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419"/>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PORTADA!$E$16</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PORTADA!$E$17:$E$30</c:f>
              <c:numCache>
                <c:formatCode>General</c:formatCode>
                <c:ptCount val="14"/>
                <c:pt idx="0">
                  <c:v>100</c:v>
                </c:pt>
                <c:pt idx="1">
                  <c:v>80</c:v>
                </c:pt>
                <c:pt idx="2">
                  <c:v>82</c:v>
                </c:pt>
                <c:pt idx="3">
                  <c:v>78</c:v>
                </c:pt>
                <c:pt idx="4">
                  <c:v>71</c:v>
                </c:pt>
                <c:pt idx="5">
                  <c:v>80</c:v>
                </c:pt>
                <c:pt idx="6">
                  <c:v>71</c:v>
                </c:pt>
                <c:pt idx="7">
                  <c:v>79</c:v>
                </c:pt>
                <c:pt idx="8">
                  <c:v>78</c:v>
                </c:pt>
                <c:pt idx="9">
                  <c:v>80</c:v>
                </c:pt>
                <c:pt idx="10">
                  <c:v>70</c:v>
                </c:pt>
                <c:pt idx="11">
                  <c:v>86</c:v>
                </c:pt>
                <c:pt idx="12" formatCode="0">
                  <c:v>70</c:v>
                </c:pt>
                <c:pt idx="13">
                  <c:v>85</c:v>
                </c:pt>
              </c:numCache>
            </c:numRef>
          </c:val>
          <c:extLst>
            <c:ext xmlns:c16="http://schemas.microsoft.com/office/drawing/2014/chart" uri="{C3380CC4-5D6E-409C-BE32-E72D297353CC}">
              <c16:uniqueId val="{00000000-9ADE-478A-998E-FB6E7BA96DAB}"/>
            </c:ext>
          </c:extLst>
        </c:ser>
        <c:ser>
          <c:idx val="3"/>
          <c:order val="1"/>
          <c:tx>
            <c:strRef>
              <c:f>PORTADA!$F$16</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PORTADA!$F$17:$F$30</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8344056"/>
        <c:axId val="8346016"/>
      </c:radarChart>
      <c:catAx>
        <c:axId val="83440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419"/>
          </a:p>
        </c:txPr>
        <c:crossAx val="8346016"/>
        <c:crosses val="autoZero"/>
        <c:auto val="1"/>
        <c:lblAlgn val="ctr"/>
        <c:lblOffset val="100"/>
        <c:noMultiLvlLbl val="0"/>
      </c:catAx>
      <c:valAx>
        <c:axId val="8346016"/>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419"/>
          </a:p>
        </c:txPr>
        <c:crossAx val="8344056"/>
        <c:crosses val="autoZero"/>
        <c:crossBetween val="between"/>
        <c:majorUnit val="20"/>
        <c:min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419"/>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419"/>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PORTADA!$B$37</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PORTADA!$D$36:$F$36</c15:sqref>
                  </c15:fullRef>
                </c:ext>
              </c:extLst>
              <c:f>PORTADA!$D$36:$E$36</c:f>
              <c:strCache>
                <c:ptCount val="2"/>
                <c:pt idx="0">
                  <c:v>% de Avance Actual Entidad</c:v>
                </c:pt>
                <c:pt idx="1">
                  <c:v>% Avance Esperado</c:v>
                </c:pt>
              </c:strCache>
            </c:strRef>
          </c:cat>
          <c:val>
            <c:numRef>
              <c:extLst>
                <c:ext xmlns:c15="http://schemas.microsoft.com/office/drawing/2012/chart" uri="{02D57815-91ED-43cb-92C2-25804820EDAC}">
                  <c15:fullRef>
                    <c15:sqref>PORTADA!$D$37:$F$37</c15:sqref>
                  </c15:fullRef>
                </c:ext>
              </c:extLst>
              <c:f>PORTADA!$D$37:$E$37</c:f>
              <c:numCache>
                <c:formatCode>0%</c:formatCode>
                <c:ptCount val="2"/>
                <c:pt idx="0">
                  <c:v>0.35555555555555557</c:v>
                </c:pt>
                <c:pt idx="1">
                  <c:v>0.4</c:v>
                </c:pt>
              </c:numCache>
            </c:numRef>
          </c:val>
          <c:extLst>
            <c:ext xmlns:c16="http://schemas.microsoft.com/office/drawing/2014/chart" uri="{C3380CC4-5D6E-409C-BE32-E72D297353CC}">
              <c16:uniqueId val="{00000000-A838-4AAA-A523-3F3BE74F9BD4}"/>
            </c:ext>
          </c:extLst>
        </c:ser>
        <c:ser>
          <c:idx val="1"/>
          <c:order val="1"/>
          <c:tx>
            <c:strRef>
              <c:f>PORTADA!$B$38</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PORTADA!$D$36:$F$36</c15:sqref>
                  </c15:fullRef>
                </c:ext>
              </c:extLst>
              <c:f>PORTADA!$D$36:$E$36</c:f>
              <c:strCache>
                <c:ptCount val="2"/>
                <c:pt idx="0">
                  <c:v>% de Avance Actual Entidad</c:v>
                </c:pt>
                <c:pt idx="1">
                  <c:v>% Avance Esperado</c:v>
                </c:pt>
              </c:strCache>
            </c:strRef>
          </c:cat>
          <c:val>
            <c:numRef>
              <c:extLst>
                <c:ext xmlns:c15="http://schemas.microsoft.com/office/drawing/2012/chart" uri="{02D57815-91ED-43cb-92C2-25804820EDAC}">
                  <c15:fullRef>
                    <c15:sqref>PORTADA!$D$38:$F$38</c15:sqref>
                  </c15:fullRef>
                </c:ext>
              </c:extLst>
              <c:f>PORTADA!$D$38:$E$38</c:f>
              <c:numCache>
                <c:formatCode>0%</c:formatCode>
                <c:ptCount val="2"/>
                <c:pt idx="0">
                  <c:v>0.14964285714285713</c:v>
                </c:pt>
                <c:pt idx="1">
                  <c:v>0.2</c:v>
                </c:pt>
              </c:numCache>
            </c:numRef>
          </c:val>
          <c:extLst>
            <c:ext xmlns:c16="http://schemas.microsoft.com/office/drawing/2014/chart" uri="{C3380CC4-5D6E-409C-BE32-E72D297353CC}">
              <c16:uniqueId val="{00000001-A838-4AAA-A523-3F3BE74F9BD4}"/>
            </c:ext>
          </c:extLst>
        </c:ser>
        <c:ser>
          <c:idx val="2"/>
          <c:order val="2"/>
          <c:tx>
            <c:strRef>
              <c:f>PORTADA!$B$39</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PORTADA!$D$36:$F$36</c15:sqref>
                  </c15:fullRef>
                </c:ext>
              </c:extLst>
              <c:f>PORTADA!$D$36:$E$36</c:f>
              <c:strCache>
                <c:ptCount val="2"/>
                <c:pt idx="0">
                  <c:v>% de Avance Actual Entidad</c:v>
                </c:pt>
                <c:pt idx="1">
                  <c:v>% Avance Esperado</c:v>
                </c:pt>
              </c:strCache>
            </c:strRef>
          </c:cat>
          <c:val>
            <c:numRef>
              <c:extLst>
                <c:ext xmlns:c15="http://schemas.microsoft.com/office/drawing/2012/chart" uri="{02D57815-91ED-43cb-92C2-25804820EDAC}">
                  <c15:fullRef>
                    <c15:sqref>PORTADA!$D$39:$F$39</c15:sqref>
                  </c15:fullRef>
                </c:ext>
              </c:extLst>
              <c:f>PORTADA!$D$39:$E$39</c:f>
              <c:numCache>
                <c:formatCode>0%</c:formatCode>
                <c:ptCount val="2"/>
                <c:pt idx="0">
                  <c:v>0.16</c:v>
                </c:pt>
                <c:pt idx="1">
                  <c:v>0.2</c:v>
                </c:pt>
              </c:numCache>
            </c:numRef>
          </c:val>
          <c:extLst>
            <c:ext xmlns:c16="http://schemas.microsoft.com/office/drawing/2014/chart" uri="{C3380CC4-5D6E-409C-BE32-E72D297353CC}">
              <c16:uniqueId val="{00000002-A838-4AAA-A523-3F3BE74F9BD4}"/>
            </c:ext>
          </c:extLst>
        </c:ser>
        <c:ser>
          <c:idx val="3"/>
          <c:order val="3"/>
          <c:tx>
            <c:strRef>
              <c:f>PORTADA!$B$40</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PORTADA!$D$36:$F$36</c15:sqref>
                  </c15:fullRef>
                </c:ext>
              </c:extLst>
              <c:f>PORTADA!$D$36:$E$36</c:f>
              <c:strCache>
                <c:ptCount val="2"/>
                <c:pt idx="0">
                  <c:v>% de Avance Actual Entidad</c:v>
                </c:pt>
                <c:pt idx="1">
                  <c:v>% Avance Esperado</c:v>
                </c:pt>
              </c:strCache>
            </c:strRef>
          </c:cat>
          <c:val>
            <c:numRef>
              <c:extLst>
                <c:ext xmlns:c15="http://schemas.microsoft.com/office/drawing/2012/chart" uri="{02D57815-91ED-43cb-92C2-25804820EDAC}">
                  <c15:fullRef>
                    <c15:sqref>PORTADA!$D$40:$F$40</c15:sqref>
                  </c15:fullRef>
                </c:ext>
              </c:extLst>
              <c:f>PORTADA!$D$40:$E$40</c:f>
              <c:numCache>
                <c:formatCode>0%</c:formatCode>
                <c:ptCount val="2"/>
                <c:pt idx="0">
                  <c:v>0.16</c:v>
                </c:pt>
                <c:pt idx="1">
                  <c:v>0.2</c:v>
                </c:pt>
              </c:numCache>
            </c:numRef>
          </c:val>
          <c:extLs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8342488"/>
        <c:axId val="8343272"/>
        <c:axId val="0"/>
      </c:bar3DChart>
      <c:catAx>
        <c:axId val="83424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419"/>
          </a:p>
        </c:txPr>
        <c:crossAx val="8343272"/>
        <c:crossesAt val="0"/>
        <c:auto val="1"/>
        <c:lblAlgn val="ctr"/>
        <c:lblOffset val="100"/>
        <c:noMultiLvlLbl val="0"/>
      </c:catAx>
      <c:valAx>
        <c:axId val="8343272"/>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419"/>
          </a:p>
        </c:txPr>
        <c:crossAx val="8342488"/>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419"/>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419"/>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layout/>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s-419"/>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PORTADA!$A$92:$A$96</c:f>
              <c:strCache>
                <c:ptCount val="5"/>
                <c:pt idx="0">
                  <c:v>IDENTIFICAR</c:v>
                </c:pt>
                <c:pt idx="1">
                  <c:v>DETECTAR</c:v>
                </c:pt>
                <c:pt idx="2">
                  <c:v>RESPONDER</c:v>
                </c:pt>
                <c:pt idx="3">
                  <c:v>RECUPERAR</c:v>
                </c:pt>
                <c:pt idx="4">
                  <c:v>PROTEGER</c:v>
                </c:pt>
              </c:strCache>
            </c:strRef>
          </c:cat>
          <c:val>
            <c:numRef>
              <c:f>PORTADA!$B$92:$B$96</c:f>
              <c:numCache>
                <c:formatCode>0</c:formatCode>
                <c:ptCount val="5"/>
                <c:pt idx="0">
                  <c:v>77.083333333333329</c:v>
                </c:pt>
                <c:pt idx="1">
                  <c:v>81.538461538461533</c:v>
                </c:pt>
                <c:pt idx="2">
                  <c:v>83.75</c:v>
                </c:pt>
                <c:pt idx="3">
                  <c:v>80</c:v>
                </c:pt>
                <c:pt idx="4">
                  <c:v>73.949579831932766</c:v>
                </c:pt>
              </c:numCache>
            </c:numRef>
          </c:val>
          <c:extLst>
            <c:ext xmlns:c16="http://schemas.microsoft.com/office/drawing/2014/chart" uri="{C3380CC4-5D6E-409C-BE32-E72D297353CC}">
              <c16:uniqueId val="{00000000-628F-4426-B2B1-4888A725054C}"/>
            </c:ext>
          </c:extLst>
        </c:ser>
        <c:ser>
          <c:idx val="1"/>
          <c:order val="1"/>
          <c:tx>
            <c:strRef>
              <c:f>PORTADA!$C$91</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PORTADA!$A$92:$A$96</c:f>
              <c:strCache>
                <c:ptCount val="5"/>
                <c:pt idx="0">
                  <c:v>IDENTIFICAR</c:v>
                </c:pt>
                <c:pt idx="1">
                  <c:v>DETECTAR</c:v>
                </c:pt>
                <c:pt idx="2">
                  <c:v>RESPONDER</c:v>
                </c:pt>
                <c:pt idx="3">
                  <c:v>RECUPERAR</c:v>
                </c:pt>
                <c:pt idx="4">
                  <c:v>PROTEGER</c:v>
                </c:pt>
              </c:strCache>
            </c:strRef>
          </c:cat>
          <c:val>
            <c:numRef>
              <c:f>PORTADA!$C$92:$C$96</c:f>
              <c:numCache>
                <c:formatCode>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628F-4426-B2B1-4888A725054C}"/>
            </c:ext>
          </c:extLst>
        </c:ser>
        <c:dLbls>
          <c:showLegendKey val="0"/>
          <c:showVal val="0"/>
          <c:showCatName val="0"/>
          <c:showSerName val="0"/>
          <c:showPercent val="0"/>
          <c:showBubbleSize val="0"/>
        </c:dLbls>
        <c:axId val="291121024"/>
        <c:axId val="291116712"/>
      </c:radarChart>
      <c:catAx>
        <c:axId val="291121024"/>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419"/>
          </a:p>
        </c:txPr>
        <c:crossAx val="291116712"/>
        <c:crosses val="autoZero"/>
        <c:auto val="1"/>
        <c:lblAlgn val="ctr"/>
        <c:lblOffset val="100"/>
        <c:noMultiLvlLbl val="0"/>
      </c:catAx>
      <c:valAx>
        <c:axId val="291116712"/>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419"/>
          </a:p>
        </c:txPr>
        <c:crossAx val="291121024"/>
        <c:crosses val="autoZero"/>
        <c:crossBetween val="between"/>
        <c:majorUnit val="2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419"/>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s-419"/>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_rels/drawing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t>
        <a:bodyPr/>
        <a:lstStyle/>
        <a:p>
          <a:endParaRPr lang="es-ES"/>
        </a:p>
      </dgm:t>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t>
        <a:bodyPr/>
        <a:lstStyle/>
        <a:p>
          <a:endParaRPr lang="es-ES"/>
        </a:p>
      </dgm:t>
    </dgm:pt>
    <dgm:pt modelId="{BBFB2A25-0F4B-4BFE-B814-AB7316EAC8B7}" type="pres">
      <dgm:prSet presAssocID="{49D8FBD1-85A2-46B9-B60C-01657606DF94}" presName="sibTrans" presStyleLbl="sibTrans2D1" presStyleIdx="0" presStyleCnt="4"/>
      <dgm:spPr/>
      <dgm:t>
        <a:bodyPr/>
        <a:lstStyle/>
        <a:p>
          <a:endParaRPr lang="es-ES"/>
        </a:p>
      </dgm:t>
    </dgm:pt>
    <dgm:pt modelId="{E731F7FA-CB05-4657-8649-0B0F6F1AE1B0}" type="pres">
      <dgm:prSet presAssocID="{49D8FBD1-85A2-46B9-B60C-01657606DF94}" presName="connTx" presStyleLbl="sibTrans2D1" presStyleIdx="0" presStyleCnt="4"/>
      <dgm:spPr/>
      <dgm:t>
        <a:bodyPr/>
        <a:lstStyle/>
        <a:p>
          <a:endParaRPr lang="es-ES"/>
        </a:p>
      </dgm:t>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t>
        <a:bodyPr/>
        <a:lstStyle/>
        <a:p>
          <a:endParaRPr lang="es-ES"/>
        </a:p>
      </dgm:t>
    </dgm:pt>
    <dgm:pt modelId="{E8FD12FB-2AD3-4C77-B301-F385A7060FE1}" type="pres">
      <dgm:prSet presAssocID="{BC93E36D-F700-4375-9905-72193D372128}" presName="sibTrans" presStyleLbl="sibTrans2D1" presStyleIdx="1" presStyleCnt="4"/>
      <dgm:spPr/>
      <dgm:t>
        <a:bodyPr/>
        <a:lstStyle/>
        <a:p>
          <a:endParaRPr lang="es-ES"/>
        </a:p>
      </dgm:t>
    </dgm:pt>
    <dgm:pt modelId="{538C8548-D911-4CCC-8972-2C2ACD0101D4}" type="pres">
      <dgm:prSet presAssocID="{BC93E36D-F700-4375-9905-72193D372128}" presName="connTx" presStyleLbl="sibTrans2D1" presStyleIdx="1" presStyleCnt="4"/>
      <dgm:spPr/>
      <dgm:t>
        <a:bodyPr/>
        <a:lstStyle/>
        <a:p>
          <a:endParaRPr lang="es-ES"/>
        </a:p>
      </dgm:t>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t>
        <a:bodyPr/>
        <a:lstStyle/>
        <a:p>
          <a:endParaRPr lang="es-ES"/>
        </a:p>
      </dgm:t>
    </dgm:pt>
    <dgm:pt modelId="{D3AD787B-03EF-4384-96FC-FBC6FA0E19ED}" type="pres">
      <dgm:prSet presAssocID="{2C36DAD2-F638-4F81-B263-41E6E73EF41E}" presName="sibTrans" presStyleLbl="sibTrans2D1" presStyleIdx="2" presStyleCnt="4"/>
      <dgm:spPr/>
      <dgm:t>
        <a:bodyPr/>
        <a:lstStyle/>
        <a:p>
          <a:endParaRPr lang="es-ES"/>
        </a:p>
      </dgm:t>
    </dgm:pt>
    <dgm:pt modelId="{22E2EF1C-6DCC-42E1-8079-C47D12798B10}" type="pres">
      <dgm:prSet presAssocID="{2C36DAD2-F638-4F81-B263-41E6E73EF41E}" presName="connTx" presStyleLbl="sibTrans2D1" presStyleIdx="2" presStyleCnt="4"/>
      <dgm:spPr/>
      <dgm:t>
        <a:bodyPr/>
        <a:lstStyle/>
        <a:p>
          <a:endParaRPr lang="es-ES"/>
        </a:p>
      </dgm:t>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t>
        <a:bodyPr/>
        <a:lstStyle/>
        <a:p>
          <a:endParaRPr lang="es-ES"/>
        </a:p>
      </dgm:t>
    </dgm:pt>
    <dgm:pt modelId="{B1B3E56E-367D-46AF-96D3-C70FE7C693D5}" type="pres">
      <dgm:prSet presAssocID="{422AAFC1-2C1F-4577-8AF4-D49F26C425D1}" presName="sibTrans" presStyleLbl="sibTrans2D1" presStyleIdx="3" presStyleCnt="4"/>
      <dgm:spPr/>
      <dgm:t>
        <a:bodyPr/>
        <a:lstStyle/>
        <a:p>
          <a:endParaRPr lang="es-ES"/>
        </a:p>
      </dgm:t>
    </dgm:pt>
    <dgm:pt modelId="{AA75F406-2694-4212-8359-D41D0105C16E}" type="pres">
      <dgm:prSet presAssocID="{422AAFC1-2C1F-4577-8AF4-D49F26C425D1}" presName="connTx" presStyleLbl="sibTrans2D1" presStyleIdx="3" presStyleCnt="4"/>
      <dgm:spPr/>
      <dgm:t>
        <a:bodyPr/>
        <a:lstStyle/>
        <a:p>
          <a:endParaRPr lang="es-ES"/>
        </a:p>
      </dgm:t>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t>
        <a:bodyPr/>
        <a:lstStyle/>
        <a:p>
          <a:endParaRPr lang="es-ES"/>
        </a:p>
      </dgm:t>
    </dgm:pt>
  </dgm:ptLst>
  <dgm:cxnLst>
    <dgm:cxn modelId="{2220FC3D-CDFB-4C1C-B28B-8124784C5158}" type="presOf" srcId="{D44685D7-0E29-4A6C-927C-C560C9B26A7B}" destId="{6D1B0868-4582-4E66-A4E4-08E22E62931E}" srcOrd="0" destOrd="2"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5ECFBA57-1B55-4A06-8599-332F03333415}" srcId="{C62109EB-5C2B-4F1A-A46B-8B4C9013AEE3}" destId="{6AD4D0FC-646C-486F-BF9B-DEBD8AFBEA9E}" srcOrd="3" destOrd="0" parTransId="{21C0E4C4-0330-4875-BA01-51083BFDC7DC}" sibTransId="{422AAFC1-2C1F-4577-8AF4-D49F26C425D1}"/>
    <dgm:cxn modelId="{6C77F185-335B-4561-A577-CC50C3937452}" srcId="{6DF347B9-05AB-4459-BD13-CF949C3C8A14}" destId="{75AF9CFA-E5EA-41C7-B733-BCCC515E0C99}" srcOrd="3" destOrd="0" parTransId="{3CEE2CE5-7F1A-4C1C-944F-F9AAAC447E80}" sibTransId="{20CD7C7A-38E6-42E7-9B7D-A0EBA79DEBEE}"/>
    <dgm:cxn modelId="{29C584B4-59FF-4950-A3E2-69EEF07A219F}" srcId="{6AD4D0FC-646C-486F-BF9B-DEBD8AFBEA9E}" destId="{60464913-F8CF-4911-90B2-4E536B8B4C1B}" srcOrd="4" destOrd="0" parTransId="{1BCE5978-5DF9-4AE3-833F-55BC58AD86AB}" sibTransId="{7D4ACAEF-E0C4-438A-8DC0-EE92670E18E1}"/>
    <dgm:cxn modelId="{4481A7CB-7D0A-4A26-A990-236F4D5ACF18}" srcId="{6AD4D0FC-646C-486F-BF9B-DEBD8AFBEA9E}" destId="{699F0988-1992-46C3-B321-3E36FADD178E}" srcOrd="0" destOrd="0" parTransId="{B04B32EB-3542-4E19-A6B0-A6768A994F2F}" sibTransId="{8D60D0C9-E7B4-48D1-8284-6B7B16F96DF9}"/>
    <dgm:cxn modelId="{B71AD7C3-5A7F-4A2A-9D04-02EC5A7F4053}" type="presOf" srcId="{699F0988-1992-46C3-B321-3E36FADD178E}" destId="{6D1B0868-4582-4E66-A4E4-08E22E62931E}" srcOrd="0" destOrd="1" presId="urn:microsoft.com/office/officeart/2005/8/layout/hProcess10"/>
    <dgm:cxn modelId="{9967A8ED-F4D0-4A22-A6D8-E2EF4A5F2D4F}" type="presOf" srcId="{BC93E36D-F700-4375-9905-72193D372128}" destId="{E8FD12FB-2AD3-4C77-B301-F385A7060FE1}" srcOrd="0" destOrd="0" presId="urn:microsoft.com/office/officeart/2005/8/layout/hProcess10"/>
    <dgm:cxn modelId="{82B6E237-83DE-4211-A254-F3222B0C5248}" type="presOf" srcId="{BC93E36D-F700-4375-9905-72193D372128}" destId="{538C8548-D911-4CCC-8972-2C2ACD0101D4}" srcOrd="1" destOrd="0" presId="urn:microsoft.com/office/officeart/2005/8/layout/hProcess10"/>
    <dgm:cxn modelId="{411BC6A8-7166-4520-BA59-C0A7EE91D4B0}" srcId="{6DF347B9-05AB-4459-BD13-CF949C3C8A14}" destId="{AACE8F74-A6C5-43F0-867A-D1B44CE008A8}" srcOrd="1" destOrd="0" parTransId="{36FC6262-8674-43DF-89D4-53CB9168501D}" sibTransId="{138B43F3-538D-4A54-A59E-4D3C5D3642D4}"/>
    <dgm:cxn modelId="{5F65A22B-6A29-4E7E-90C2-016031A56725}" type="presOf" srcId="{707C3672-0EF0-42DB-A91A-175C205E0FE3}" destId="{FA6E42F6-94D9-4B06-B7B6-43BEC90AB36B}" srcOrd="0" destOrd="3"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7F259322-A5FE-4DB3-949C-E40A1863B23C}" type="presOf" srcId="{888698DA-F7B1-4E08-8114-1776AA8ED6F7}" destId="{908CB92F-5EA8-442B-99F5-E6F693D47519}" srcOrd="0" destOrd="1"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C2BA66E6-7523-42B2-AA36-E9556EB2BE02}" type="presOf" srcId="{49D8FBD1-85A2-46B9-B60C-01657606DF94}" destId="{E731F7FA-CB05-4657-8649-0B0F6F1AE1B0}" srcOrd="1" destOrd="0"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4084321E-ED64-422C-9BC9-A76B8F6AC830}" srcId="{6DF347B9-05AB-4459-BD13-CF949C3C8A14}" destId="{707C3672-0EF0-42DB-A91A-175C205E0FE3}" srcOrd="2" destOrd="0" parTransId="{7E8BF841-A407-4F2A-8B1D-87F8204947A9}" sibTransId="{E1A72FAB-10A3-46A8-B080-66634AE5685E}"/>
    <dgm:cxn modelId="{BEBF5A78-64FE-4565-9EA1-76771F77DAE1}" srcId="{CFD9661E-E466-4D41-A2DA-C7F90CFDAA34}" destId="{1281D599-E36D-49FF-B1DC-BE785EA334F1}" srcOrd="1" destOrd="0" parTransId="{7C0ACAE6-0D47-4CA6-8776-54FA93A87DDF}" sibTransId="{BC9BCD4A-5EBF-4B52-8076-D89333A9DC8F}"/>
    <dgm:cxn modelId="{407CDB5D-7EA2-42F1-8A15-37B6DAAB40AA}" srcId="{CFD9661E-E466-4D41-A2DA-C7F90CFDAA34}" destId="{888698DA-F7B1-4E08-8114-1776AA8ED6F7}" srcOrd="0" destOrd="0" parTransId="{5D8954A5-8BA7-45C7-B3F9-D9857EAE291C}" sibTransId="{AABABD63-AD2C-404C-B001-8785D1EFE6F1}"/>
    <dgm:cxn modelId="{6FC59E6E-CE60-4928-9691-054E57577ACB}" srcId="{6AD4D0FC-646C-486F-BF9B-DEBD8AFBEA9E}" destId="{8564AA7F-0AED-41E0-A7A9-4213308ABD71}" srcOrd="2" destOrd="0" parTransId="{0327758D-6A67-432A-9ABF-61E5A78BEA2F}" sibTransId="{1C7F9AA8-2499-4116-99ED-70FA2073D423}"/>
    <dgm:cxn modelId="{337D7554-3E1B-493D-AD7D-0D18C3441E04}" srcId="{C62109EB-5C2B-4F1A-A46B-8B4C9013AEE3}" destId="{C01B2C84-5D6B-46FE-8BB1-4DD34F46CEE8}" srcOrd="4" destOrd="0" parTransId="{EB86941C-D4A7-45B8-BC52-EE1B5BE4F12F}" sibTransId="{FD9BE4EA-A40F-4B68-900E-4EF3B8C11A81}"/>
    <dgm:cxn modelId="{081DED6D-7F66-403A-8979-B49EAE82EA20}" srcId="{C01B2C84-5D6B-46FE-8BB1-4DD34F46CEE8}" destId="{35EAF81B-2ED2-4C1C-B343-ECE42AF0083C}" srcOrd="0" destOrd="0" parTransId="{8778AA73-A002-4202-A0F0-C3958E1735E7}" sibTransId="{5F3CF140-BA4A-445D-8A3A-A4FB4D22C08D}"/>
    <dgm:cxn modelId="{2ACD3ABF-19EB-42CF-9B7C-BF917C40D69F}" type="presOf" srcId="{A7094814-6996-43B0-A68D-BA1440C8BDE9}" destId="{975CF257-F5A2-4F77-AE0D-B4A9E4CF1874}" srcOrd="0" destOrd="0"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60DA1C71-5453-4E77-BE55-5A315BE10DEE}" srcId="{6DF347B9-05AB-4459-BD13-CF949C3C8A14}" destId="{61D4896A-7230-43AA-B591-599A59890DE6}" srcOrd="5" destOrd="0" parTransId="{BCDA9D34-1AE7-4D0F-9626-81E53EF29AAC}" sibTransId="{1B5620E4-76AC-439A-997B-54514566C62D}"/>
    <dgm:cxn modelId="{FE33D46D-4227-4D16-861D-0E0901A370B6}" type="presOf" srcId="{FB735356-064E-43B4-B958-75E5460F32DB}" destId="{67737B99-9A1E-4AC6-AFF4-80103183C597}" srcOrd="0" destOrd="3" presId="urn:microsoft.com/office/officeart/2005/8/layout/hProcess10"/>
    <dgm:cxn modelId="{9EC52230-E2DE-4935-B471-48DCF822F511}" srcId="{C62109EB-5C2B-4F1A-A46B-8B4C9013AEE3}" destId="{6DF347B9-05AB-4459-BD13-CF949C3C8A14}" srcOrd="1" destOrd="0" parTransId="{A2D7F9F6-705D-4254-9817-74C705D35DD7}" sibTransId="{BC93E36D-F700-4375-9905-72193D372128}"/>
    <dgm:cxn modelId="{C8CD8B09-FA00-48C6-943D-12B6E3DD9BB1}" type="presOf" srcId="{2C36DAD2-F638-4F81-B263-41E6E73EF41E}" destId="{D3AD787B-03EF-4384-96FC-FBC6FA0E19ED}" srcOrd="0" destOrd="0" presId="urn:microsoft.com/office/officeart/2005/8/layout/hProcess10"/>
    <dgm:cxn modelId="{0B26A552-B36A-43ED-AEA3-55572ED24D29}" type="presOf" srcId="{35EAF81B-2ED2-4C1C-B343-ECE42AF0083C}" destId="{67737B99-9A1E-4AC6-AFF4-80103183C597}" srcOrd="0" destOrd="1" presId="urn:microsoft.com/office/officeart/2005/8/layout/hProcess10"/>
    <dgm:cxn modelId="{0BE71676-DC3A-4384-826B-C145FC8E86B6}" type="presOf" srcId="{C62109EB-5C2B-4F1A-A46B-8B4C9013AEE3}" destId="{609F1493-DB22-4932-BEFF-EF79A979E897}" srcOrd="0" destOrd="0" presId="urn:microsoft.com/office/officeart/2005/8/layout/hProcess10"/>
    <dgm:cxn modelId="{E43A49D0-F13C-4977-99AE-3B0D065EC158}" type="presOf" srcId="{75AF9CFA-E5EA-41C7-B733-BCCC515E0C99}" destId="{FA6E42F6-94D9-4B06-B7B6-43BEC90AB36B}" srcOrd="0" destOrd="4" presId="urn:microsoft.com/office/officeart/2005/8/layout/hProcess10"/>
    <dgm:cxn modelId="{5FD8F162-624C-489F-AB4A-4D7FFD9C2B9D}" type="presOf" srcId="{61D4896A-7230-43AA-B591-599A59890DE6}" destId="{FA6E42F6-94D9-4B06-B7B6-43BEC90AB36B}" srcOrd="0" destOrd="6"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6B825280-CCDF-47CD-86AE-B98A49CF591A}" type="presOf" srcId="{422AAFC1-2C1F-4577-8AF4-D49F26C425D1}" destId="{AA75F406-2694-4212-8359-D41D0105C16E}" srcOrd="1" destOrd="0" presId="urn:microsoft.com/office/officeart/2005/8/layout/hProcess10"/>
    <dgm:cxn modelId="{2B5006B2-A62B-41DE-AC26-C5A008C44009}" srcId="{6DF347B9-05AB-4459-BD13-CF949C3C8A14}" destId="{2180C18D-FEE9-4539-868A-88016A2CB7E5}" srcOrd="0" destOrd="0" parTransId="{8C64319D-C016-44E0-84E3-A3726875BFE6}" sibTransId="{A4C4296A-BEC1-42CE-A882-17139BD815F4}"/>
    <dgm:cxn modelId="{9B81A37E-8F3B-4660-9BF6-BF3FC22F22CD}" srcId="{C01B2C84-5D6B-46FE-8BB1-4DD34F46CEE8}" destId="{FB735356-064E-43B4-B958-75E5460F32DB}" srcOrd="2" destOrd="0" parTransId="{71EEC0CD-3796-444D-BE05-915496FD80D8}" sibTransId="{461DE73F-846F-47CA-A3CC-F568BAB0DE5D}"/>
    <dgm:cxn modelId="{B83479EA-C81C-4003-8A40-AFABCF61560A}" srcId="{6AD4D0FC-646C-486F-BF9B-DEBD8AFBEA9E}" destId="{D44685D7-0E29-4A6C-927C-C560C9B26A7B}" srcOrd="1" destOrd="0" parTransId="{FD9129E7-B97C-4782-82B9-93A5B0AE3D34}" sibTransId="{25683F0F-1B39-4DB5-9662-DB61009D1EFC}"/>
    <dgm:cxn modelId="{DF59F676-DDE2-4D0A-9772-4992C72CF3C0}" srcId="{6DF347B9-05AB-4459-BD13-CF949C3C8A14}" destId="{24B5D0CC-0202-4F63-9F53-BB56674CDAF2}" srcOrd="4" destOrd="0" parTransId="{6EE67D20-F6D6-4D29-A8CA-F862546B2313}" sibTransId="{D38ED16B-C1E5-4430-8C95-08DCAD71A571}"/>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04B6C6C7-0966-4767-BBB7-8EEDAE666C33}" type="presOf" srcId="{24B5D0CC-0202-4F63-9F53-BB56674CDAF2}" destId="{FA6E42F6-94D9-4B06-B7B6-43BEC90AB36B}" srcOrd="0" destOrd="5" presId="urn:microsoft.com/office/officeart/2005/8/layout/hProcess10"/>
    <dgm:cxn modelId="{C14FD4B6-8FA8-4E77-9033-67E718201EED}" type="presOf" srcId="{6AD4D0FC-646C-486F-BF9B-DEBD8AFBEA9E}" destId="{6D1B0868-4582-4E66-A4E4-08E22E62931E}" srcOrd="0" destOrd="0"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EC8356F1-0B06-4E35-BB34-FE4ACF36C036}" type="presOf" srcId="{1281D599-E36D-49FF-B1DC-BE785EA334F1}" destId="{908CB92F-5EA8-442B-99F5-E6F693D47519}" srcOrd="0" destOrd="2" presId="urn:microsoft.com/office/officeart/2005/8/layout/hProcess10"/>
    <dgm:cxn modelId="{4569DABD-E590-48D6-897B-6A2F24D8BB3F}" type="presOf" srcId="{86EE2E51-D3D6-4BFD-A17A-8E73EC134AA8}" destId="{6D1B0868-4582-4E66-A4E4-08E22E62931E}" srcOrd="0" destOrd="4"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27AD0761-5DE6-4380-A0AE-6FA324BC0165}" srcId="{C62109EB-5C2B-4F1A-A46B-8B4C9013AEE3}" destId="{A7094814-6996-43B0-A68D-BA1440C8BDE9}" srcOrd="2" destOrd="0" parTransId="{14168005-BA5F-4096-AF14-5B97D9F9EEEF}" sibTransId="{2C36DAD2-F638-4F81-B263-41E6E73EF41E}"/>
    <dgm:cxn modelId="{666427D0-80A6-47A6-9A4F-735ACA94F674}" srcId="{CFD9661E-E466-4D41-A2DA-C7F90CFDAA34}" destId="{B48EAD2E-4793-468B-8161-4C1247D8C357}" srcOrd="2" destOrd="0" parTransId="{25D8EF5C-8EF7-4CE2-BBC0-088CF92287DF}" sibTransId="{9E5F2613-F01F-40A9-B96A-0DCB9A2FABD1}"/>
    <dgm:cxn modelId="{E9FA5C93-5C62-44D4-8804-5084E9861488}" type="presOf" srcId="{8564AA7F-0AED-41E0-A7A9-4213308ABD71}" destId="{6D1B0868-4582-4E66-A4E4-08E22E62931E}" srcOrd="0" destOrd="3" presId="urn:microsoft.com/office/officeart/2005/8/layout/hProcess10"/>
    <dgm:cxn modelId="{DC9C1951-E90D-4428-9EFE-536AF887C29B}" type="presOf" srcId="{C01B2C84-5D6B-46FE-8BB1-4DD34F46CEE8}" destId="{67737B99-9A1E-4AC6-AFF4-80103183C597}" srcOrd="0" destOrd="0" presId="urn:microsoft.com/office/officeart/2005/8/layout/hProcess10"/>
    <dgm:cxn modelId="{FCF8E200-5FEA-42CD-8C47-FCA050C33230}" type="presOf" srcId="{60464913-F8CF-4911-90B2-4E536B8B4C1B}" destId="{6D1B0868-4582-4E66-A4E4-08E22E62931E}" srcOrd="0" destOrd="5"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B880DE61-2403-47AD-A1D5-F61795E324D7}" srcId="{A7094814-6996-43B0-A68D-BA1440C8BDE9}" destId="{F9A92B5C-CF19-4DF1-8A64-9CA08F2CA889}" srcOrd="0" destOrd="0" parTransId="{87B49145-E476-4CCB-888E-F4FB9E2A0F14}" sibTransId="{1181FC52-B3CF-4775-B68C-4C01AC4834C0}"/>
    <dgm:cxn modelId="{E703B9CE-30B0-4F08-885E-369F70DA527A}" type="presOf" srcId="{44647708-D3A2-4C9C-9F9F-05693CE8EBDC}" destId="{975CF257-F5A2-4F77-AE0D-B4A9E4CF1874}" srcOrd="0" destOrd="3"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7153" y="588141"/>
          <a:ext cx="1672434" cy="1672434"/>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27682" y="2060803"/>
          <a:ext cx="1672434" cy="1672434"/>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76666" y="2109787"/>
        <a:ext cx="1574466" cy="1574466"/>
      </dsp:txXfrm>
    </dsp:sp>
    <dsp:sp modelId="{BBFB2A25-0F4B-4BFE-B814-AB7316EAC8B7}">
      <dsp:nvSpPr>
        <dsp:cNvPr id="0" name=""/>
        <dsp:cNvSpPr/>
      </dsp:nvSpPr>
      <dsp:spPr>
        <a:xfrm>
          <a:off x="2001736" y="1223427"/>
          <a:ext cx="322147" cy="401862"/>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2001736" y="1303799"/>
        <a:ext cx="225503" cy="241118"/>
      </dsp:txXfrm>
    </dsp:sp>
    <dsp:sp modelId="{CC3C3F98-2E6A-4969-A79D-F74B7252E040}">
      <dsp:nvSpPr>
        <dsp:cNvPr id="0" name=""/>
        <dsp:cNvSpPr/>
      </dsp:nvSpPr>
      <dsp:spPr>
        <a:xfrm>
          <a:off x="2600010" y="588141"/>
          <a:ext cx="1672434" cy="1672434"/>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820539" y="2060803"/>
          <a:ext cx="1672434" cy="1672434"/>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869523" y="2109787"/>
        <a:ext cx="1574466" cy="1574466"/>
      </dsp:txXfrm>
    </dsp:sp>
    <dsp:sp modelId="{E8FD12FB-2AD3-4C77-B301-F385A7060FE1}">
      <dsp:nvSpPr>
        <dsp:cNvPr id="0" name=""/>
        <dsp:cNvSpPr/>
      </dsp:nvSpPr>
      <dsp:spPr>
        <a:xfrm>
          <a:off x="4594593" y="1223427"/>
          <a:ext cx="322147" cy="401862"/>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4594593" y="1303799"/>
        <a:ext cx="225503" cy="241118"/>
      </dsp:txXfrm>
    </dsp:sp>
    <dsp:sp modelId="{259946B3-D25B-4A3C-9607-6E534306D61E}">
      <dsp:nvSpPr>
        <dsp:cNvPr id="0" name=""/>
        <dsp:cNvSpPr/>
      </dsp:nvSpPr>
      <dsp:spPr>
        <a:xfrm>
          <a:off x="5192867" y="588141"/>
          <a:ext cx="1672434" cy="1672434"/>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413396" y="2060803"/>
          <a:ext cx="1672434" cy="1672434"/>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462380" y="2109787"/>
        <a:ext cx="1574466" cy="1574466"/>
      </dsp:txXfrm>
    </dsp:sp>
    <dsp:sp modelId="{D3AD787B-03EF-4384-96FC-FBC6FA0E19ED}">
      <dsp:nvSpPr>
        <dsp:cNvPr id="0" name=""/>
        <dsp:cNvSpPr/>
      </dsp:nvSpPr>
      <dsp:spPr>
        <a:xfrm>
          <a:off x="7187450" y="1223427"/>
          <a:ext cx="322147" cy="401862"/>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7187450" y="1303799"/>
        <a:ext cx="225503" cy="241118"/>
      </dsp:txXfrm>
    </dsp:sp>
    <dsp:sp modelId="{99C03321-AD35-4BBC-BC02-B81DD25EF5FE}">
      <dsp:nvSpPr>
        <dsp:cNvPr id="0" name=""/>
        <dsp:cNvSpPr/>
      </dsp:nvSpPr>
      <dsp:spPr>
        <a:xfrm>
          <a:off x="7785724" y="588141"/>
          <a:ext cx="1672434" cy="1672434"/>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8006269" y="2060803"/>
          <a:ext cx="1672434" cy="1672434"/>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8055253" y="2109787"/>
        <a:ext cx="1574466" cy="1574466"/>
      </dsp:txXfrm>
    </dsp:sp>
    <dsp:sp modelId="{B1B3E56E-367D-46AF-96D3-C70FE7C693D5}">
      <dsp:nvSpPr>
        <dsp:cNvPr id="0" name=""/>
        <dsp:cNvSpPr/>
      </dsp:nvSpPr>
      <dsp:spPr>
        <a:xfrm>
          <a:off x="9780307" y="1223427"/>
          <a:ext cx="322147" cy="401862"/>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9780307" y="1303799"/>
        <a:ext cx="225503" cy="241118"/>
      </dsp:txXfrm>
    </dsp:sp>
    <dsp:sp modelId="{EBF4C65E-5E49-4394-A97A-341AC7DFD438}">
      <dsp:nvSpPr>
        <dsp:cNvPr id="0" name=""/>
        <dsp:cNvSpPr/>
      </dsp:nvSpPr>
      <dsp:spPr>
        <a:xfrm>
          <a:off x="10378581" y="588141"/>
          <a:ext cx="1672434" cy="1672434"/>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599126" y="2060803"/>
          <a:ext cx="1672434" cy="1672434"/>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648110" y="2109787"/>
        <a:ext cx="1574466" cy="1574466"/>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1.png"/><Relationship Id="rId7" Type="http://schemas.openxmlformats.org/officeDocument/2006/relationships/diagramColors" Target="../diagrams/colors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QuickStyle" Target="../diagrams/quickStyle1.xml"/><Relationship Id="rId11" Type="http://schemas.openxmlformats.org/officeDocument/2006/relationships/image" Target="../media/image8.emf"/><Relationship Id="rId5" Type="http://schemas.openxmlformats.org/officeDocument/2006/relationships/diagramLayout" Target="../diagrams/layout1.xml"/><Relationship Id="rId10" Type="http://schemas.openxmlformats.org/officeDocument/2006/relationships/image" Target="../media/image7.png"/><Relationship Id="rId4" Type="http://schemas.openxmlformats.org/officeDocument/2006/relationships/diagramData" Target="../diagrams/data1.xml"/><Relationship Id="rId9"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9.jpg"/><Relationship Id="rId4" Type="http://schemas.openxmlformats.org/officeDocument/2006/relationships/image" Target="../media/image10.jp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542924</xdr:colOff>
      <xdr:row>14</xdr:row>
      <xdr:rowOff>9525</xdr:rowOff>
    </xdr:from>
    <xdr:to>
      <xdr:col>13</xdr:col>
      <xdr:colOff>996949</xdr:colOff>
      <xdr:row>30</xdr:row>
      <xdr:rowOff>200024</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619125</xdr:colOff>
      <xdr:row>34</xdr:row>
      <xdr:rowOff>25854</xdr:rowOff>
    </xdr:from>
    <xdr:to>
      <xdr:col>13</xdr:col>
      <xdr:colOff>304800</xdr:colOff>
      <xdr:row>47</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889567</xdr:colOff>
      <xdr:row>1</xdr:row>
      <xdr:rowOff>138112</xdr:rowOff>
    </xdr:from>
    <xdr:to>
      <xdr:col>1</xdr:col>
      <xdr:colOff>715861</xdr:colOff>
      <xdr:row>6</xdr:row>
      <xdr:rowOff>6749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651567" y="528637"/>
          <a:ext cx="1295946" cy="933196"/>
        </a:xfrm>
        <a:prstGeom prst="rect">
          <a:avLst/>
        </a:prstGeom>
      </xdr:spPr>
    </xdr:pic>
    <xdr:clientData/>
  </xdr:twoCellAnchor>
  <xdr:twoCellAnchor>
    <xdr:from>
      <xdr:col>0</xdr:col>
      <xdr:colOff>193411</xdr:colOff>
      <xdr:row>62</xdr:row>
      <xdr:rowOff>256646</xdr:rowOff>
    </xdr:from>
    <xdr:to>
      <xdr:col>12</xdr:col>
      <xdr:colOff>634397</xdr:colOff>
      <xdr:row>87</xdr:row>
      <xdr:rowOff>29883</xdr:rowOff>
    </xdr:to>
    <xdr:graphicFrame macro="">
      <xdr:nvGraphicFramePr>
        <xdr:cNvPr id="5" name="Diagrama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4</xdr:col>
      <xdr:colOff>51982</xdr:colOff>
      <xdr:row>87</xdr:row>
      <xdr:rowOff>2871</xdr:rowOff>
    </xdr:from>
    <xdr:to>
      <xdr:col>12</xdr:col>
      <xdr:colOff>607685</xdr:colOff>
      <xdr:row>104</xdr:row>
      <xdr:rowOff>185831</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12</xdr:col>
      <xdr:colOff>258532</xdr:colOff>
      <xdr:row>2</xdr:row>
      <xdr:rowOff>13607</xdr:rowOff>
    </xdr:from>
    <xdr:to>
      <xdr:col>13</xdr:col>
      <xdr:colOff>1001140</xdr:colOff>
      <xdr:row>5</xdr:row>
      <xdr:rowOff>90608</xdr:rowOff>
    </xdr:to>
    <xdr:pic>
      <xdr:nvPicPr>
        <xdr:cNvPr id="7" name="8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926532" y="597013"/>
          <a:ext cx="1945141" cy="715736"/>
        </a:xfrm>
        <a:prstGeom prst="rect">
          <a:avLst/>
        </a:prstGeom>
      </xdr:spPr>
    </xdr:pic>
    <xdr:clientData/>
  </xdr:twoCellAnchor>
  <xdr:twoCellAnchor editAs="oneCell">
    <xdr:from>
      <xdr:col>5</xdr:col>
      <xdr:colOff>71440</xdr:colOff>
      <xdr:row>50</xdr:row>
      <xdr:rowOff>107156</xdr:rowOff>
    </xdr:from>
    <xdr:to>
      <xdr:col>12</xdr:col>
      <xdr:colOff>261944</xdr:colOff>
      <xdr:row>63</xdr:row>
      <xdr:rowOff>134471</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131146" y="12388803"/>
          <a:ext cx="5912974" cy="38149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38100</xdr:colOff>
      <xdr:row>12</xdr:row>
      <xdr:rowOff>104775</xdr:rowOff>
    </xdr:from>
    <xdr:ext cx="3895725" cy="2724150"/>
    <xdr:pic>
      <xdr:nvPicPr>
        <xdr:cNvPr id="2" name="image2.jpg"/>
        <xdr:cNvPicPr preferRelativeResize="0"/>
      </xdr:nvPicPr>
      <xdr:blipFill>
        <a:blip xmlns:r="http://schemas.openxmlformats.org/officeDocument/2006/relationships" r:embed="rId1" cstate="print"/>
        <a:stretch>
          <a:fillRect/>
        </a:stretch>
      </xdr:blipFill>
      <xdr:spPr>
        <a:xfrm>
          <a:off x="1847850" y="6010275"/>
          <a:ext cx="3895725" cy="2724150"/>
        </a:xfrm>
        <a:prstGeom prst="rect">
          <a:avLst/>
        </a:prstGeom>
        <a:noFill/>
      </xdr:spPr>
    </xdr:pic>
    <xdr:clientData fLocksWithSheet="0"/>
  </xdr:oneCellAnchor>
  <xdr:oneCellAnchor>
    <xdr:from>
      <xdr:col>0</xdr:col>
      <xdr:colOff>66675</xdr:colOff>
      <xdr:row>1</xdr:row>
      <xdr:rowOff>0</xdr:rowOff>
    </xdr:from>
    <xdr:ext cx="1581150" cy="1200150"/>
    <xdr:pic>
      <xdr:nvPicPr>
        <xdr:cNvPr id="3" name="image3.png"/>
        <xdr:cNvPicPr preferRelativeResize="0"/>
      </xdr:nvPicPr>
      <xdr:blipFill>
        <a:blip xmlns:r="http://schemas.openxmlformats.org/officeDocument/2006/relationships" r:embed="rId2" cstate="print"/>
        <a:stretch>
          <a:fillRect/>
        </a:stretch>
      </xdr:blipFill>
      <xdr:spPr>
        <a:xfrm>
          <a:off x="781050" y="381000"/>
          <a:ext cx="1581150" cy="1200150"/>
        </a:xfrm>
        <a:prstGeom prst="rect">
          <a:avLst/>
        </a:prstGeom>
        <a:noFill/>
      </xdr:spPr>
    </xdr:pic>
    <xdr:clientData fLocksWithSheet="0"/>
  </xdr:oneCellAnchor>
  <xdr:oneCellAnchor>
    <xdr:from>
      <xdr:col>13</xdr:col>
      <xdr:colOff>876300</xdr:colOff>
      <xdr:row>1</xdr:row>
      <xdr:rowOff>38100</xdr:rowOff>
    </xdr:from>
    <xdr:ext cx="2400300" cy="1066800"/>
    <xdr:pic>
      <xdr:nvPicPr>
        <xdr:cNvPr id="4" name="image4.png"/>
        <xdr:cNvPicPr preferRelativeResize="0"/>
      </xdr:nvPicPr>
      <xdr:blipFill>
        <a:blip xmlns:r="http://schemas.openxmlformats.org/officeDocument/2006/relationships" r:embed="rId3" cstate="print"/>
        <a:stretch>
          <a:fillRect/>
        </a:stretch>
      </xdr:blipFill>
      <xdr:spPr>
        <a:xfrm>
          <a:off x="11258550" y="419100"/>
          <a:ext cx="2400300" cy="1066800"/>
        </a:xfrm>
        <a:prstGeom prst="rect">
          <a:avLst/>
        </a:prstGeom>
        <a:noFill/>
      </xdr:spPr>
    </xdr:pic>
    <xdr:clientData fLocksWithSheet="0"/>
  </xdr:oneCellAnchor>
  <xdr:oneCellAnchor>
    <xdr:from>
      <xdr:col>2</xdr:col>
      <xdr:colOff>247650</xdr:colOff>
      <xdr:row>13</xdr:row>
      <xdr:rowOff>104775</xdr:rowOff>
    </xdr:from>
    <xdr:ext cx="4914900" cy="3600450"/>
    <xdr:pic>
      <xdr:nvPicPr>
        <xdr:cNvPr id="5" name="image1.jpg"/>
        <xdr:cNvPicPr preferRelativeResize="0"/>
      </xdr:nvPicPr>
      <xdr:blipFill>
        <a:blip xmlns:r="http://schemas.openxmlformats.org/officeDocument/2006/relationships" r:embed="rId4" cstate="print"/>
        <a:stretch>
          <a:fillRect/>
        </a:stretch>
      </xdr:blipFill>
      <xdr:spPr>
        <a:xfrm>
          <a:off x="2057400" y="8953500"/>
          <a:ext cx="4914900" cy="36004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140805</xdr:colOff>
      <xdr:row>0</xdr:row>
      <xdr:rowOff>0</xdr:rowOff>
    </xdr:from>
    <xdr:to>
      <xdr:col>0</xdr:col>
      <xdr:colOff>1760055</xdr:colOff>
      <xdr:row>8</xdr:row>
      <xdr:rowOff>60048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0805" y="0"/>
          <a:ext cx="1619250" cy="1476374"/>
        </a:xfrm>
        <a:prstGeom prst="rect">
          <a:avLst/>
        </a:prstGeom>
      </xdr:spPr>
    </xdr:pic>
    <xdr:clientData/>
  </xdr:twoCellAnchor>
  <xdr:twoCellAnchor editAs="oneCell">
    <xdr:from>
      <xdr:col>3</xdr:col>
      <xdr:colOff>170209</xdr:colOff>
      <xdr:row>0</xdr:row>
      <xdr:rowOff>135420</xdr:rowOff>
    </xdr:from>
    <xdr:to>
      <xdr:col>5</xdr:col>
      <xdr:colOff>798859</xdr:colOff>
      <xdr:row>5</xdr:row>
      <xdr:rowOff>176420</xdr:rowOff>
    </xdr:to>
    <xdr:pic>
      <xdr:nvPicPr>
        <xdr:cNvPr id="3" name="3 Imagen">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8492" y="135420"/>
          <a:ext cx="2152650" cy="10763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166688</xdr:colOff>
      <xdr:row>0</xdr:row>
      <xdr:rowOff>154781</xdr:rowOff>
    </xdr:from>
    <xdr:to>
      <xdr:col>1</xdr:col>
      <xdr:colOff>1177750</xdr:colOff>
      <xdr:row>6</xdr:row>
      <xdr:rowOff>266559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85763" y="354806"/>
          <a:ext cx="2201685" cy="1366837"/>
        </a:xfrm>
        <a:prstGeom prst="rect">
          <a:avLst/>
        </a:prstGeom>
      </xdr:spPr>
    </xdr:pic>
    <xdr:clientData/>
  </xdr:twoCellAnchor>
  <xdr:twoCellAnchor editAs="oneCell">
    <xdr:from>
      <xdr:col>10</xdr:col>
      <xdr:colOff>1033609</xdr:colOff>
      <xdr:row>0</xdr:row>
      <xdr:rowOff>0</xdr:rowOff>
    </xdr:from>
    <xdr:to>
      <xdr:col>11</xdr:col>
      <xdr:colOff>2360305</xdr:colOff>
      <xdr:row>4</xdr:row>
      <xdr:rowOff>156882</xdr:rowOff>
    </xdr:to>
    <xdr:pic>
      <xdr:nvPicPr>
        <xdr:cNvPr id="3" name="3 Imagen">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18080" y="0"/>
          <a:ext cx="3467020" cy="10533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1</xdr:row>
      <xdr:rowOff>1</xdr:rowOff>
    </xdr:from>
    <xdr:to>
      <xdr:col>1</xdr:col>
      <xdr:colOff>1150705</xdr:colOff>
      <xdr:row>5</xdr:row>
      <xdr:rowOff>168634</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90501" y="390526"/>
          <a:ext cx="1760304" cy="1031166"/>
        </a:xfrm>
        <a:prstGeom prst="rect">
          <a:avLst/>
        </a:prstGeom>
      </xdr:spPr>
    </xdr:pic>
    <xdr:clientData/>
  </xdr:twoCellAnchor>
  <xdr:twoCellAnchor editAs="oneCell">
    <xdr:from>
      <xdr:col>10</xdr:col>
      <xdr:colOff>1238250</xdr:colOff>
      <xdr:row>1</xdr:row>
      <xdr:rowOff>19050</xdr:rowOff>
    </xdr:from>
    <xdr:to>
      <xdr:col>11</xdr:col>
      <xdr:colOff>3467099</xdr:colOff>
      <xdr:row>6</xdr:row>
      <xdr:rowOff>82523</xdr:rowOff>
    </xdr:to>
    <xdr:pic>
      <xdr:nvPicPr>
        <xdr:cNvPr id="3" name="3 Imagen">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74725" y="409575"/>
          <a:ext cx="3467100"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97106</xdr:colOff>
      <xdr:row>5</xdr:row>
      <xdr:rowOff>134266</xdr:rowOff>
    </xdr:from>
    <xdr:to>
      <xdr:col>1</xdr:col>
      <xdr:colOff>244772</xdr:colOff>
      <xdr:row>12</xdr:row>
      <xdr:rowOff>20288</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7106" y="1086766"/>
          <a:ext cx="1940748" cy="1320527"/>
        </a:xfrm>
        <a:prstGeom prst="rect">
          <a:avLst/>
        </a:prstGeom>
      </xdr:spPr>
    </xdr:pic>
    <xdr:clientData/>
  </xdr:twoCellAnchor>
  <xdr:twoCellAnchor editAs="oneCell">
    <xdr:from>
      <xdr:col>10</xdr:col>
      <xdr:colOff>333375</xdr:colOff>
      <xdr:row>6</xdr:row>
      <xdr:rowOff>75406</xdr:rowOff>
    </xdr:from>
    <xdr:to>
      <xdr:col>11</xdr:col>
      <xdr:colOff>1730374</xdr:colOff>
      <xdr:row>11</xdr:row>
      <xdr:rowOff>157361</xdr:rowOff>
    </xdr:to>
    <xdr:pic>
      <xdr:nvPicPr>
        <xdr:cNvPr id="3" name="3 Imagen">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49313" y="265906"/>
          <a:ext cx="3480593" cy="1129506"/>
        </a:xfrm>
        <a:prstGeom prst="rect">
          <a:avLst/>
        </a:prstGeom>
      </xdr:spPr>
    </xdr:pic>
    <xdr:clientData/>
  </xdr:twoCellAnchor>
  <xdr:twoCellAnchor editAs="oneCell">
    <xdr:from>
      <xdr:col>0</xdr:col>
      <xdr:colOff>97106</xdr:colOff>
      <xdr:row>5</xdr:row>
      <xdr:rowOff>134266</xdr:rowOff>
    </xdr:from>
    <xdr:to>
      <xdr:col>1</xdr:col>
      <xdr:colOff>244772</xdr:colOff>
      <xdr:row>12</xdr:row>
      <xdr:rowOff>20288</xdr:rowOff>
    </xdr:to>
    <xdr:pic>
      <xdr:nvPicPr>
        <xdr:cNvPr id="4" name="Imagen 3">
          <a:extLst>
            <a:ext uri="{FF2B5EF4-FFF2-40B4-BE49-F238E27FC236}">
              <a16:creationId xmlns:a16="http://schemas.microsoft.com/office/drawing/2014/main" id="{B33DC234-DF34-4AA3-B6A6-34069A57E642}"/>
            </a:ext>
          </a:extLst>
        </xdr:cNvPr>
        <xdr:cNvPicPr>
          <a:picLocks noChangeAspect="1"/>
        </xdr:cNvPicPr>
      </xdr:nvPicPr>
      <xdr:blipFill>
        <a:blip xmlns:r="http://schemas.openxmlformats.org/officeDocument/2006/relationships" r:embed="rId1"/>
        <a:stretch>
          <a:fillRect/>
        </a:stretch>
      </xdr:blipFill>
      <xdr:spPr>
        <a:xfrm>
          <a:off x="97106" y="134266"/>
          <a:ext cx="1997898" cy="1285602"/>
        </a:xfrm>
        <a:prstGeom prst="rect">
          <a:avLst/>
        </a:prstGeom>
      </xdr:spPr>
    </xdr:pic>
    <xdr:clientData/>
  </xdr:twoCellAnchor>
  <xdr:twoCellAnchor editAs="oneCell">
    <xdr:from>
      <xdr:col>10</xdr:col>
      <xdr:colOff>333375</xdr:colOff>
      <xdr:row>6</xdr:row>
      <xdr:rowOff>75406</xdr:rowOff>
    </xdr:from>
    <xdr:to>
      <xdr:col>11</xdr:col>
      <xdr:colOff>1730374</xdr:colOff>
      <xdr:row>11</xdr:row>
      <xdr:rowOff>157361</xdr:rowOff>
    </xdr:to>
    <xdr:pic>
      <xdr:nvPicPr>
        <xdr:cNvPr id="5" name="3 Imagen">
          <a:extLst>
            <a:ext uri="{FF2B5EF4-FFF2-40B4-BE49-F238E27FC236}">
              <a16:creationId xmlns:a16="http://schemas.microsoft.com/office/drawing/2014/main" id="{E2A71E71-3C93-4FAD-8701-A4DA09B111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47125" y="259556"/>
          <a:ext cx="3581400" cy="1089025"/>
        </a:xfrm>
        <a:prstGeom prst="rect">
          <a:avLst/>
        </a:prstGeom>
      </xdr:spPr>
    </xdr:pic>
    <xdr:clientData/>
  </xdr:twoCellAnchor>
  <xdr:twoCellAnchor editAs="oneCell">
    <xdr:from>
      <xdr:col>0</xdr:col>
      <xdr:colOff>290583</xdr:colOff>
      <xdr:row>6</xdr:row>
      <xdr:rowOff>15203</xdr:rowOff>
    </xdr:from>
    <xdr:to>
      <xdr:col>1</xdr:col>
      <xdr:colOff>438249</xdr:colOff>
      <xdr:row>12</xdr:row>
      <xdr:rowOff>79819</xdr:rowOff>
    </xdr:to>
    <xdr:pic>
      <xdr:nvPicPr>
        <xdr:cNvPr id="6" name="Imagen 5">
          <a:extLst>
            <a:ext uri="{FF2B5EF4-FFF2-40B4-BE49-F238E27FC236}">
              <a16:creationId xmlns:a16="http://schemas.microsoft.com/office/drawing/2014/main" id="{B33DC234-DF34-4AA3-B6A6-34069A57E642}"/>
            </a:ext>
          </a:extLst>
        </xdr:cNvPr>
        <xdr:cNvPicPr>
          <a:picLocks noChangeAspect="1"/>
        </xdr:cNvPicPr>
      </xdr:nvPicPr>
      <xdr:blipFill>
        <a:blip xmlns:r="http://schemas.openxmlformats.org/officeDocument/2006/relationships" r:embed="rId1"/>
        <a:stretch>
          <a:fillRect/>
        </a:stretch>
      </xdr:blipFill>
      <xdr:spPr>
        <a:xfrm>
          <a:off x="290583" y="193797"/>
          <a:ext cx="1933604" cy="1329655"/>
        </a:xfrm>
        <a:prstGeom prst="rect">
          <a:avLst/>
        </a:prstGeom>
      </xdr:spPr>
    </xdr:pic>
    <xdr:clientData/>
  </xdr:twoCellAnchor>
  <xdr:twoCellAnchor editAs="oneCell">
    <xdr:from>
      <xdr:col>10</xdr:col>
      <xdr:colOff>333375</xdr:colOff>
      <xdr:row>6</xdr:row>
      <xdr:rowOff>75406</xdr:rowOff>
    </xdr:from>
    <xdr:to>
      <xdr:col>11</xdr:col>
      <xdr:colOff>1730374</xdr:colOff>
      <xdr:row>11</xdr:row>
      <xdr:rowOff>157361</xdr:rowOff>
    </xdr:to>
    <xdr:pic>
      <xdr:nvPicPr>
        <xdr:cNvPr id="7" name="3 Imagen">
          <a:extLst>
            <a:ext uri="{FF2B5EF4-FFF2-40B4-BE49-F238E27FC236}">
              <a16:creationId xmlns:a16="http://schemas.microsoft.com/office/drawing/2014/main" id="{E2A71E71-3C93-4FAD-8701-A4DA09B111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47125" y="259556"/>
          <a:ext cx="3581400" cy="1089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238410</xdr:colOff>
      <xdr:row>0</xdr:row>
      <xdr:rowOff>79839</xdr:rowOff>
    </xdr:from>
    <xdr:to>
      <xdr:col>1</xdr:col>
      <xdr:colOff>1010305</xdr:colOff>
      <xdr:row>7</xdr:row>
      <xdr:rowOff>39652</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38410" y="79839"/>
          <a:ext cx="1942109" cy="1334134"/>
        </a:xfrm>
        <a:prstGeom prst="rect">
          <a:avLst/>
        </a:prstGeom>
      </xdr:spPr>
    </xdr:pic>
    <xdr:clientData/>
  </xdr:twoCellAnchor>
  <xdr:twoCellAnchor editAs="oneCell">
    <xdr:from>
      <xdr:col>12</xdr:col>
      <xdr:colOff>1330780</xdr:colOff>
      <xdr:row>1</xdr:row>
      <xdr:rowOff>54427</xdr:rowOff>
    </xdr:from>
    <xdr:to>
      <xdr:col>15</xdr:col>
      <xdr:colOff>13608</xdr:colOff>
      <xdr:row>6</xdr:row>
      <xdr:rowOff>185056</xdr:rowOff>
    </xdr:to>
    <xdr:pic>
      <xdr:nvPicPr>
        <xdr:cNvPr id="4" name="3 Imagen">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28480" y="244927"/>
          <a:ext cx="3483428" cy="1123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147237</xdr:colOff>
      <xdr:row>0</xdr:row>
      <xdr:rowOff>80211</xdr:rowOff>
    </xdr:from>
    <xdr:to>
      <xdr:col>1</xdr:col>
      <xdr:colOff>1052763</xdr:colOff>
      <xdr:row>6</xdr:row>
      <xdr:rowOff>26631</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47237" y="80211"/>
          <a:ext cx="2078605" cy="1340078"/>
        </a:xfrm>
        <a:prstGeom prst="rect">
          <a:avLst/>
        </a:prstGeom>
      </xdr:spPr>
    </xdr:pic>
    <xdr:clientData/>
  </xdr:twoCellAnchor>
  <xdr:twoCellAnchor editAs="oneCell">
    <xdr:from>
      <xdr:col>6</xdr:col>
      <xdr:colOff>714048</xdr:colOff>
      <xdr:row>1</xdr:row>
      <xdr:rowOff>176549</xdr:rowOff>
    </xdr:from>
    <xdr:to>
      <xdr:col>8</xdr:col>
      <xdr:colOff>350092</xdr:colOff>
      <xdr:row>5</xdr:row>
      <xdr:rowOff>60179</xdr:rowOff>
    </xdr:to>
    <xdr:pic>
      <xdr:nvPicPr>
        <xdr:cNvPr id="3" name="3 Imagen">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7785" y="367049"/>
          <a:ext cx="1791702" cy="84615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uanc9010/Documents/MinTIC/MinTIC%20Trabajo/2017/ACOMPA&#209;AMIENTOS/Sector%20Vivienda/Instrumento%20de%20evaluaci&#243;n%20%20MSPI%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juanc9010" refreshedDate="42986.410866435188" createdVersion="5" refreshedVersion="6" minRefreshableVersion="3" recordCount="189">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c9010" refreshedDate="42986.410867708335" createdVersion="6" refreshedVersion="6" minRefreshableVersion="3" recordCount="189">
  <cacheSource type="worksheet">
    <worksheetSource ref="G7:H196" sheet="CIBER"/>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eguridadInformacion" refreshedDate="44893.684679513892" createdVersion="6" refreshedVersion="6" minRefreshableVersion="3" recordCount="175">
  <cacheSource type="worksheet">
    <worksheetSource ref="A21:G196" sheet="CIBER"/>
  </cacheSource>
  <cacheFields count="7">
    <cacheField name="IDENTIFICAR" numFmtId="0">
      <sharedItems count="5">
        <s v="IDENTIFICAR"/>
        <s v="PROTEGER"/>
        <s v="DETECTAR"/>
        <s v="RESPONDER"/>
        <s v="RECUPERAR"/>
      </sharedItems>
    </cacheField>
    <cacheField name="ID.GV-1" numFmtId="0">
      <sharedItems/>
    </cacheField>
    <cacheField name="A.5.1.1" numFmtId="0">
      <sharedItems/>
    </cacheField>
    <cacheField name="n/a" numFmtId="0">
      <sharedItems/>
    </cacheField>
    <cacheField name="n/a2" numFmtId="0">
      <sharedItems/>
    </cacheField>
    <cacheField name="Administrativas" numFmtId="0">
      <sharedItems/>
    </cacheField>
    <cacheField name="100" numFmtId="0">
      <sharedItems containsMixedTypes="1" containsNumber="1" containsInteger="1" minValue="0" maxValue="1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Cache/pivotCacheRecords2.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Cache/pivotCacheRecords3.xml><?xml version="1.0" encoding="utf-8"?>
<pivotCacheRecords xmlns="http://schemas.openxmlformats.org/spreadsheetml/2006/main" xmlns:r="http://schemas.openxmlformats.org/officeDocument/2006/relationships" count="175">
  <r>
    <x v="0"/>
    <s v="ID.AM-6"/>
    <s v="A.6.1.1"/>
    <s v="n/a"/>
    <s v="n/a"/>
    <s v="Administrativas"/>
    <n v="80"/>
  </r>
  <r>
    <x v="0"/>
    <s v="ID.GV-2"/>
    <s v="A.6.1.1"/>
    <s v="n/a"/>
    <s v="n/a"/>
    <s v="Administrativas"/>
    <n v="80"/>
  </r>
  <r>
    <x v="1"/>
    <s v="PR.AT-2"/>
    <s v="A.6.1.1"/>
    <s v="n/a"/>
    <s v="n/a"/>
    <s v="Administrativas"/>
    <n v="80"/>
  </r>
  <r>
    <x v="1"/>
    <s v="PR.AT-3"/>
    <s v="A.6.1.1"/>
    <s v="n/a"/>
    <s v="n/a"/>
    <s v="Administrativas"/>
    <n v="80"/>
  </r>
  <r>
    <x v="1"/>
    <s v="PR.AT-4"/>
    <s v="A.6.1.1"/>
    <s v="n/a"/>
    <s v="n/a"/>
    <s v="Administrativas"/>
    <n v="80"/>
  </r>
  <r>
    <x v="1"/>
    <s v="PR.AT-5"/>
    <s v="A.6.1.1"/>
    <s v="n/a"/>
    <s v="n/a"/>
    <s v="Administrativas"/>
    <n v="80"/>
  </r>
  <r>
    <x v="2"/>
    <s v="DE.DP-1"/>
    <s v="A.6.1.1"/>
    <s v="n/a"/>
    <s v="n/a"/>
    <s v="Administrativas"/>
    <n v="80"/>
  </r>
  <r>
    <x v="3"/>
    <s v="RS.CO-1"/>
    <s v="A.6.1.1"/>
    <s v="n/a"/>
    <s v="n/a"/>
    <s v="Administrativas"/>
    <n v="80"/>
  </r>
  <r>
    <x v="1"/>
    <s v="PR.AC-4"/>
    <s v="A.6.1.2"/>
    <s v="n/a"/>
    <s v="n/a"/>
    <s v="Administrativas"/>
    <n v="80"/>
  </r>
  <r>
    <x v="1"/>
    <s v="PR.DS-5"/>
    <s v="A.6.1.2"/>
    <s v="n/a"/>
    <s v="n/a"/>
    <s v="Administrativas"/>
    <n v="80"/>
  </r>
  <r>
    <x v="3"/>
    <s v="RS.CO-3"/>
    <s v="A.6.1.2"/>
    <s v="n/a"/>
    <s v="n/a"/>
    <s v="Administrativas"/>
    <n v="80"/>
  </r>
  <r>
    <x v="3"/>
    <s v="RS.CO-2"/>
    <s v="A.6.1.3"/>
    <s v="n/a"/>
    <s v="n/a"/>
    <s v="Administrativas"/>
    <n v="80"/>
  </r>
  <r>
    <x v="0"/>
    <s v="ID.RA-2"/>
    <s v="A.6.1.4"/>
    <s v="n/a"/>
    <s v="n/a"/>
    <s v="Administrativas"/>
    <n v="100"/>
  </r>
  <r>
    <x v="1"/>
    <s v="PR.IP-2"/>
    <s v="A.6.1.5"/>
    <s v="n/a"/>
    <s v="n/a"/>
    <s v="Administrativas"/>
    <n v="80"/>
  </r>
  <r>
    <x v="1"/>
    <s v="PR.AC-3"/>
    <s v="A.6.2.2"/>
    <s v="n/a"/>
    <s v="n/a"/>
    <s v="Administrativas"/>
    <n v="80"/>
  </r>
  <r>
    <x v="1"/>
    <s v="PR.DS-5"/>
    <s v="A.7.1.1"/>
    <s v="n/a"/>
    <s v="n/a"/>
    <s v="Administrativas"/>
    <n v="0"/>
  </r>
  <r>
    <x v="1"/>
    <s v="PR.IP-11"/>
    <s v="A.7.1.1"/>
    <s v="n/a"/>
    <s v="n/a"/>
    <s v="Administrativas"/>
    <n v="0"/>
  </r>
  <r>
    <x v="1"/>
    <s v="PR.DS-5"/>
    <s v="A.7.1.2"/>
    <s v="n/a"/>
    <s v="n/a"/>
    <s v="Administrativas"/>
    <n v="80"/>
  </r>
  <r>
    <x v="0"/>
    <s v="ID.GV-2"/>
    <s v="A.7.2.1"/>
    <s v="n/a"/>
    <s v="n/a"/>
    <s v="Administrativas"/>
    <n v="100"/>
  </r>
  <r>
    <x v="1"/>
    <s v="PR.AT-1"/>
    <s v="A.7.2.2"/>
    <s v="n/a"/>
    <s v="n/a"/>
    <s v="Administrativas"/>
    <n v="80"/>
  </r>
  <r>
    <x v="1"/>
    <s v="PR.AT-2"/>
    <s v="A.7.2.2"/>
    <s v="n/a"/>
    <s v="n/a"/>
    <s v="Administrativas"/>
    <n v="80"/>
  </r>
  <r>
    <x v="1"/>
    <s v="PR.AT-3"/>
    <s v="A.7.2.2"/>
    <s v="n/a"/>
    <s v="n/a"/>
    <s v="Administrativas"/>
    <n v="80"/>
  </r>
  <r>
    <x v="1"/>
    <s v="PR.AT-4"/>
    <s v="A.7.2.2"/>
    <s v="n/a"/>
    <s v="n/a"/>
    <s v="Administrativas"/>
    <n v="80"/>
  </r>
  <r>
    <x v="1"/>
    <s v="PR.AT-5"/>
    <s v="A.7.2.2"/>
    <s v="n/a"/>
    <s v="n/a"/>
    <s v="Administrativas"/>
    <n v="80"/>
  </r>
  <r>
    <x v="1"/>
    <s v="PR.DS-5"/>
    <s v="A.7.3.1"/>
    <s v="n/a"/>
    <s v="n/a"/>
    <s v="Administrativas"/>
    <n v="80"/>
  </r>
  <r>
    <x v="1"/>
    <s v="PR.IP-11"/>
    <s v="A.7.3.1"/>
    <s v="n/a"/>
    <s v="n/a"/>
    <s v="Administrativas"/>
    <n v="80"/>
  </r>
  <r>
    <x v="0"/>
    <s v="ID AM-1"/>
    <s v="A.8.1.1"/>
    <s v="n/a"/>
    <s v="n/a"/>
    <s v="Administrativas"/>
    <n v="80"/>
  </r>
  <r>
    <x v="0"/>
    <s v="ID AM-2"/>
    <s v="A.8.1.1"/>
    <s v="n/a"/>
    <s v="n/a"/>
    <s v="Administrativas"/>
    <n v="80"/>
  </r>
  <r>
    <x v="0"/>
    <s v="ID.AM-5"/>
    <s v="A.8.1.1"/>
    <s v="n/a"/>
    <s v="n/a"/>
    <s v="Administrativas"/>
    <n v="80"/>
  </r>
  <r>
    <x v="0"/>
    <s v="ID AM-1"/>
    <s v="A.8.1.2"/>
    <s v="n/a"/>
    <s v="n/a"/>
    <s v="Administrativas"/>
    <n v="80"/>
  </r>
  <r>
    <x v="0"/>
    <s v="ID AM-2"/>
    <s v="A.8.1.2"/>
    <s v="n/a"/>
    <s v="n/a"/>
    <s v="Administrativas"/>
    <n v="80"/>
  </r>
  <r>
    <x v="1"/>
    <s v="PR.IP-11"/>
    <s v="A.8.1.4"/>
    <s v="n/a"/>
    <s v="n/a"/>
    <s v="Administrativas"/>
    <n v="80"/>
  </r>
  <r>
    <x v="1"/>
    <s v="PR.DS-5"/>
    <s v="A.8.2.2"/>
    <s v="n/a"/>
    <s v="n/a"/>
    <s v="Administrativas"/>
    <n v="80"/>
  </r>
  <r>
    <x v="1"/>
    <s v="PR.PT-2"/>
    <s v="A.8.2.2"/>
    <s v="n/a"/>
    <s v="n/a"/>
    <s v="Administrativas"/>
    <n v="80"/>
  </r>
  <r>
    <x v="1"/>
    <s v="PR.DS-1"/>
    <s v="A.8.2.3"/>
    <s v="n/a"/>
    <s v="n/a"/>
    <s v="Administrativas"/>
    <n v="60"/>
  </r>
  <r>
    <x v="1"/>
    <s v="PR.DS-2"/>
    <s v="A.8.2.3"/>
    <s v="n/a"/>
    <s v="n/a"/>
    <s v="Administrativas"/>
    <n v="60"/>
  </r>
  <r>
    <x v="1"/>
    <s v="PR.DS-3"/>
    <s v="A.8.2.3"/>
    <s v="n/a"/>
    <s v="n/a"/>
    <s v="Administrativas"/>
    <n v="60"/>
  </r>
  <r>
    <x v="1"/>
    <s v="PR.DS-5"/>
    <s v="A.8.2.3"/>
    <s v="n/a"/>
    <s v="n/a"/>
    <s v="Administrativas"/>
    <n v="60"/>
  </r>
  <r>
    <x v="1"/>
    <s v="PR.IP-6"/>
    <s v="A.8.2.3"/>
    <s v="n/a"/>
    <s v="n/a"/>
    <s v="Administrativas"/>
    <n v="60"/>
  </r>
  <r>
    <x v="1"/>
    <s v="PR.PT-2"/>
    <s v="A.8.2.3"/>
    <s v="n/a"/>
    <s v="n/a"/>
    <s v="Administrativas"/>
    <n v="60"/>
  </r>
  <r>
    <x v="1"/>
    <s v="PR.DS-3"/>
    <s v="A.8.3.1"/>
    <s v="n/a"/>
    <s v="n/a"/>
    <s v="Administrativas"/>
    <n v="80"/>
  </r>
  <r>
    <x v="1"/>
    <s v="PR.IP-6"/>
    <s v="A.8.3.1"/>
    <s v="n/a"/>
    <s v="n/a"/>
    <s v="Administrativas"/>
    <n v="80"/>
  </r>
  <r>
    <x v="1"/>
    <s v="PR.PT-2"/>
    <s v="A.8.3.1"/>
    <s v="n/a"/>
    <s v="n/a"/>
    <s v="Administrativas"/>
    <n v="80"/>
  </r>
  <r>
    <x v="1"/>
    <s v="PR.DS-3"/>
    <s v="A.8.3.2"/>
    <s v="n/a"/>
    <s v="n/a"/>
    <s v="Administrativas"/>
    <n v="80"/>
  </r>
  <r>
    <x v="1"/>
    <s v="PR.IP-6"/>
    <s v="A.8.3.2"/>
    <s v="n/a"/>
    <s v="n/a"/>
    <s v="Administrativas"/>
    <n v="80"/>
  </r>
  <r>
    <x v="1"/>
    <s v="PR.DS-3"/>
    <s v="A.8.3.3"/>
    <s v="n/a"/>
    <s v="n/a"/>
    <s v="Administrativas"/>
    <n v="80"/>
  </r>
  <r>
    <x v="1"/>
    <s v="PR.PT-2"/>
    <s v="A.8.3.3"/>
    <s v="n/a"/>
    <s v="n/a"/>
    <s v="Administrativas"/>
    <n v="80"/>
  </r>
  <r>
    <x v="1"/>
    <s v="PR.DS-5"/>
    <s v="A.9.1.1"/>
    <s v="n/a"/>
    <s v="n/a"/>
    <s v="Técnicas"/>
    <n v="60"/>
  </r>
  <r>
    <x v="1"/>
    <s v="PR.AC-4"/>
    <s v="A.9.1.2"/>
    <s v="n/a"/>
    <s v="n/a"/>
    <s v="Técnicas"/>
    <n v="60"/>
  </r>
  <r>
    <x v="1"/>
    <s v="PR.DS-5"/>
    <s v="A.9.1.2"/>
    <s v="n/a"/>
    <s v="n/a"/>
    <s v="Técnicas"/>
    <n v="60"/>
  </r>
  <r>
    <x v="1"/>
    <s v="PR.PT-3"/>
    <s v="A.9.1.2"/>
    <s v="n/a"/>
    <s v="n/a"/>
    <s v="Técnicas"/>
    <n v="60"/>
  </r>
  <r>
    <x v="1"/>
    <s v="PR.AC-1"/>
    <s v="A.9.2.1 "/>
    <s v="n/a"/>
    <s v="n/a"/>
    <s v="Técnicas"/>
    <n v="60"/>
  </r>
  <r>
    <x v="1"/>
    <s v="PR.AC-1"/>
    <s v="A.9.2.2"/>
    <s v="n/a"/>
    <s v="n/a"/>
    <s v="Técnicas"/>
    <n v="40"/>
  </r>
  <r>
    <x v="1"/>
    <s v="PR.AC-4"/>
    <s v="A.9.2.3"/>
    <s v="n/a"/>
    <s v="n/a"/>
    <s v="Técnicas"/>
    <n v="80"/>
  </r>
  <r>
    <x v="1"/>
    <s v="PR.DS-5"/>
    <s v="A.9.2.3"/>
    <s v="n/a"/>
    <s v="n/a"/>
    <s v="Técnicas"/>
    <n v="80"/>
  </r>
  <r>
    <x v="1"/>
    <s v="PR.AC-1"/>
    <s v="A.9.2.4"/>
    <s v="n/a"/>
    <s v="n/a"/>
    <s v="Técnicas"/>
    <n v="80"/>
  </r>
  <r>
    <x v="1"/>
    <s v="PR.AC-1"/>
    <s v="A.9.3.1 "/>
    <s v="n/a"/>
    <s v="n/a"/>
    <s v="Técnicas"/>
    <n v="80"/>
  </r>
  <r>
    <x v="1"/>
    <s v="PR.AC-4"/>
    <s v="A.9.4.1 "/>
    <s v="n/a"/>
    <s v="n/a"/>
    <s v="Técnicas"/>
    <n v="80"/>
  </r>
  <r>
    <x v="1"/>
    <s v="PR.DS-5"/>
    <s v="A.9.4.1 "/>
    <s v="n/a"/>
    <s v="n/a"/>
    <s v="Técnicas"/>
    <n v="80"/>
  </r>
  <r>
    <x v="1"/>
    <s v="PR.AC-1"/>
    <s v="A.9.4.2"/>
    <s v="n/a"/>
    <s v="n/a"/>
    <s v="Técnicas"/>
    <n v="80"/>
  </r>
  <r>
    <x v="1"/>
    <s v="PR.AC-1"/>
    <s v="A.9.4.3"/>
    <s v="n/a"/>
    <s v="n/a"/>
    <s v="Técnicas"/>
    <n v="60"/>
  </r>
  <r>
    <x v="1"/>
    <s v="PR.AC-4"/>
    <s v="A.9.4.4"/>
    <s v="n/a"/>
    <s v="n/a"/>
    <s v="Técnicas"/>
    <n v="80"/>
  </r>
  <r>
    <x v="1"/>
    <s v="PR.DS-5"/>
    <s v="A.9.4.4"/>
    <s v="n/a"/>
    <s v="n/a"/>
    <s v="Técnicas"/>
    <n v="80"/>
  </r>
  <r>
    <x v="1"/>
    <s v="PR.DS-5"/>
    <s v="A.9.4.5 "/>
    <s v="n/a"/>
    <s v="n/a"/>
    <s v="Técnicas"/>
    <n v="60"/>
  </r>
  <r>
    <x v="1"/>
    <s v="PR.AC-2"/>
    <s v="A.11.1.1 "/>
    <s v="n/a"/>
    <s v="n/a"/>
    <s v="Técnicas"/>
    <n v="60"/>
  </r>
  <r>
    <x v="1"/>
    <s v="PR.AC-2"/>
    <s v="A.11.1.2 "/>
    <s v="n/a"/>
    <s v="n/a"/>
    <s v="Técnicas"/>
    <n v="60"/>
  </r>
  <r>
    <x v="1"/>
    <s v="PR.MA-1"/>
    <s v="A.11.1.2 "/>
    <s v="n/a"/>
    <s v="n/a"/>
    <s v="Técnicas"/>
    <n v="60"/>
  </r>
  <r>
    <x v="0"/>
    <s v="ID.BE-5"/>
    <s v="A.11.1.4"/>
    <s v="n/a"/>
    <s v="n/a"/>
    <s v="Técnicas"/>
    <n v="60"/>
  </r>
  <r>
    <x v="1"/>
    <s v="PR.AC-2"/>
    <s v="A.11.1.4"/>
    <s v="n/a"/>
    <s v="n/a"/>
    <s v="Técnicas"/>
    <n v="60"/>
  </r>
  <r>
    <x v="1"/>
    <s v="PR.IP-5"/>
    <s v="A.11.1.4"/>
    <s v="n/a"/>
    <s v="n/a"/>
    <s v="Técnicas"/>
    <n v="60"/>
  </r>
  <r>
    <x v="1"/>
    <s v="PR.AC-2"/>
    <s v="A.11.1.6"/>
    <s v="n/a"/>
    <s v="n/a"/>
    <s v="Técnicas"/>
    <s v="n/a"/>
  </r>
  <r>
    <x v="1"/>
    <s v="PR.IP-5"/>
    <s v="A.11.2.1 "/>
    <s v="n/a"/>
    <s v="n/a"/>
    <s v="Técnicas"/>
    <n v="80"/>
  </r>
  <r>
    <x v="0"/>
    <s v="ID.BE-4"/>
    <s v="A.11.2.2"/>
    <s v="n/a"/>
    <s v="n/a"/>
    <s v="Técnicas"/>
    <n v="80"/>
  </r>
  <r>
    <x v="1"/>
    <s v="PR.IP-5"/>
    <s v="A.11.2.2"/>
    <s v="n/a"/>
    <s v="n/a"/>
    <s v="Técnicas"/>
    <n v="80"/>
  </r>
  <r>
    <x v="0"/>
    <s v="ID.BE-4"/>
    <s v="A.11.2.3 "/>
    <s v="n/a"/>
    <s v="n/a"/>
    <s v="Técnicas"/>
    <n v="60"/>
  </r>
  <r>
    <x v="1"/>
    <s v="PR.AC-2"/>
    <s v="A.11.2.3 "/>
    <s v="n/a"/>
    <s v="n/a"/>
    <s v="Técnicas"/>
    <n v="60"/>
  </r>
  <r>
    <x v="1"/>
    <s v="PR.IP-5"/>
    <s v="A.11.2.3 "/>
    <s v="n/a"/>
    <s v="n/a"/>
    <s v="Técnicas"/>
    <n v="60"/>
  </r>
  <r>
    <x v="1"/>
    <s v="PR.MA-1"/>
    <s v="A.11.2.4 "/>
    <s v="n/a"/>
    <s v="n/a"/>
    <s v="Técnicas"/>
    <n v="100"/>
  </r>
  <r>
    <x v="1"/>
    <s v="PR.MA-2"/>
    <s v="A.11.2.4 "/>
    <s v="n/a"/>
    <s v="n/a"/>
    <s v="Técnicas"/>
    <n v="100"/>
  </r>
  <r>
    <x v="1"/>
    <s v="PR.MA-1"/>
    <s v="A.11.2.5"/>
    <s v="n/a"/>
    <s v="n/a"/>
    <s v="Técnicas"/>
    <n v="80"/>
  </r>
  <r>
    <x v="0"/>
    <s v="ID.AM-4"/>
    <s v="A.11.2.6"/>
    <s v="n/a"/>
    <s v="n/a"/>
    <s v="Técnicas"/>
    <n v="80"/>
  </r>
  <r>
    <x v="1"/>
    <s v="PR.DS-3"/>
    <s v="A.11.2.7"/>
    <s v="n/a"/>
    <s v="n/a"/>
    <s v="Técnicas"/>
    <n v="60"/>
  </r>
  <r>
    <x v="1"/>
    <s v="PR.IP-6"/>
    <s v="A.11.2.7"/>
    <s v="n/a"/>
    <s v="n/a"/>
    <s v="Técnicas"/>
    <n v="60"/>
  </r>
  <r>
    <x v="1"/>
    <s v="PR.PT-2"/>
    <s v="A.11.2.9"/>
    <s v="n/a"/>
    <s v="n/a"/>
    <s v="Técnicas"/>
    <n v="80"/>
  </r>
  <r>
    <x v="1"/>
    <s v="PR.IP-1"/>
    <s v="A.12.1.2"/>
    <s v="n/a"/>
    <s v="n/a"/>
    <s v="Técnicas"/>
    <n v="100"/>
  </r>
  <r>
    <x v="1"/>
    <s v="PR.IP-3"/>
    <s v="A.12.1.2"/>
    <s v="n/a"/>
    <s v="n/a"/>
    <s v="Técnicas"/>
    <n v="100"/>
  </r>
  <r>
    <x v="0"/>
    <s v="ID.BE-4"/>
    <s v="A.12.1.3 "/>
    <s v="n/a"/>
    <s v="n/a"/>
    <s v="Técnicas"/>
    <n v="60"/>
  </r>
  <r>
    <x v="1"/>
    <s v="PR.DS-7"/>
    <s v="A.12.1.4 "/>
    <s v="n/a"/>
    <s v="n/a"/>
    <s v="Técnicas"/>
    <n v="80"/>
  </r>
  <r>
    <x v="1"/>
    <s v="PR.DS-6"/>
    <s v="A.12.2.1 "/>
    <s v="n/a"/>
    <s v="n/a"/>
    <s v="Técnicas"/>
    <n v="80"/>
  </r>
  <r>
    <x v="2"/>
    <s v="DE.CM-4"/>
    <s v="A.12.2.1 "/>
    <s v="n/a"/>
    <s v="n/a"/>
    <s v="Técnicas"/>
    <n v="80"/>
  </r>
  <r>
    <x v="3"/>
    <s v="RS.MI-2"/>
    <s v="A.12.2.1 "/>
    <s v="n/a"/>
    <s v="n/a"/>
    <s v="Técnicas"/>
    <n v="80"/>
  </r>
  <r>
    <x v="1"/>
    <s v="PR.DS-4"/>
    <s v="A.12.3.1 "/>
    <s v="n/a"/>
    <s v="n/a"/>
    <s v="Técnicas"/>
    <n v="80"/>
  </r>
  <r>
    <x v="1"/>
    <s v="PR.IP-4"/>
    <s v="A.12.3.1 "/>
    <s v="n/a"/>
    <s v="n/a"/>
    <s v="Técnicas"/>
    <n v="80"/>
  </r>
  <r>
    <x v="1"/>
    <s v="PR.PT-1"/>
    <s v="A.12.4.1 "/>
    <s v="n/a"/>
    <s v="n/a"/>
    <s v="Técnicas"/>
    <n v="80"/>
  </r>
  <r>
    <x v="2"/>
    <s v="DE.CM-3"/>
    <s v="A.12.4.1 "/>
    <s v="n/a"/>
    <s v="n/a"/>
    <s v="Técnicas"/>
    <n v="80"/>
  </r>
  <r>
    <x v="3"/>
    <s v="RS.AN-1"/>
    <s v="A.12.4.1 "/>
    <s v="n/a"/>
    <s v="n/a"/>
    <s v="Técnicas"/>
    <n v="80"/>
  </r>
  <r>
    <x v="1"/>
    <s v="PR.PT-1"/>
    <s v="A.12.4.2 "/>
    <s v="n/a"/>
    <s v="n/a"/>
    <s v="Técnicas"/>
    <n v="60"/>
  </r>
  <r>
    <x v="1"/>
    <s v="PR.PT-1"/>
    <s v="A.12.4.3 "/>
    <s v="n/a"/>
    <s v="n/a"/>
    <s v="Técnicas"/>
    <n v="80"/>
  </r>
  <r>
    <x v="3"/>
    <s v="RS.AN-1"/>
    <s v="A.12.4.3 "/>
    <s v="n/a"/>
    <s v="n/a"/>
    <s v="Técnicas"/>
    <n v="80"/>
  </r>
  <r>
    <x v="1"/>
    <s v="PR.PT-1"/>
    <s v="A.12.4.4 "/>
    <s v="n/a"/>
    <s v="n/a"/>
    <s v="Técnicas"/>
    <n v="80"/>
  </r>
  <r>
    <x v="1"/>
    <s v="PR.DS-6"/>
    <s v="A.12.5.1 "/>
    <s v="n/a"/>
    <s v="n/a"/>
    <s v="Técnicas"/>
    <n v="80"/>
  </r>
  <r>
    <x v="1"/>
    <s v="PR.IP-1"/>
    <s v="A.12.5.1 "/>
    <s v="n/a"/>
    <s v="n/a"/>
    <s v="Técnicas"/>
    <n v="80"/>
  </r>
  <r>
    <x v="1"/>
    <s v="PR.IP-3"/>
    <s v="A.12.5.1 "/>
    <s v="n/a"/>
    <s v="n/a"/>
    <s v="Técnicas"/>
    <n v="80"/>
  </r>
  <r>
    <x v="2"/>
    <s v="DE.CM-5"/>
    <s v="A.12.5.1 "/>
    <s v="n/a"/>
    <s v="n/a"/>
    <s v="Técnicas"/>
    <n v="80"/>
  </r>
  <r>
    <x v="0"/>
    <s v="ID.RA-1"/>
    <s v="A.12.6.1 "/>
    <s v="n/a"/>
    <s v="n/a"/>
    <s v="Técnicas"/>
    <n v="80"/>
  </r>
  <r>
    <x v="0"/>
    <s v="ID.RA-5"/>
    <s v="A.12.6.1 "/>
    <s v="n/a"/>
    <s v="n/a"/>
    <s v="Técnicas"/>
    <n v="80"/>
  </r>
  <r>
    <x v="1"/>
    <s v="PR.IP-12"/>
    <s v="A.12.6.1 "/>
    <s v="n/a"/>
    <s v="n/a"/>
    <s v="Técnicas"/>
    <n v="80"/>
  </r>
  <r>
    <x v="2"/>
    <s v="DE.CM-8"/>
    <s v="A.12.6.1 "/>
    <s v="n/a"/>
    <s v="n/a"/>
    <s v="Técnicas"/>
    <n v="80"/>
  </r>
  <r>
    <x v="3"/>
    <s v="RS.MI-3"/>
    <s v="A.12.6.1 "/>
    <s v="n/a"/>
    <s v="n/a"/>
    <s v="Técnicas"/>
    <n v="80"/>
  </r>
  <r>
    <x v="1"/>
    <s v="PR.IP-1"/>
    <s v="A.12.6.2 "/>
    <s v="n/a"/>
    <s v="n/a"/>
    <s v="Técnicas"/>
    <n v="80"/>
  </r>
  <r>
    <x v="1"/>
    <s v="PR.IP-3"/>
    <s v="A.12.6.2 "/>
    <s v="n/a"/>
    <s v="n/a"/>
    <s v="Técnicas"/>
    <n v="80"/>
  </r>
  <r>
    <x v="1"/>
    <s v="PR.AC-3"/>
    <s v="A.13.1.1 "/>
    <s v="n/a"/>
    <s v="n/a"/>
    <s v="Técnicas"/>
    <n v="80"/>
  </r>
  <r>
    <x v="1"/>
    <s v="PR.AC-5"/>
    <s v="A.13.1.1 "/>
    <s v="n/a"/>
    <s v="n/a"/>
    <s v="Técnicas"/>
    <n v="80"/>
  </r>
  <r>
    <x v="1"/>
    <s v="PR.DS-2"/>
    <s v="A.13.1.1 "/>
    <s v="n/a"/>
    <s v="n/a"/>
    <s v="Técnicas"/>
    <n v="80"/>
  </r>
  <r>
    <x v="1"/>
    <s v="PR.PT-4"/>
    <s v="A.13.1.1 "/>
    <s v="n/a"/>
    <s v="n/a"/>
    <s v="Técnicas"/>
    <n v="80"/>
  </r>
  <r>
    <x v="1"/>
    <s v="PR.AC-5"/>
    <s v="A.13.1.3 "/>
    <s v="n/a"/>
    <s v="n/a"/>
    <s v="Técnicas"/>
    <n v="80"/>
  </r>
  <r>
    <x v="1"/>
    <s v="PR.DS-5"/>
    <s v="A.13.1.3 "/>
    <s v="n/a"/>
    <s v="n/a"/>
    <s v="Técnicas"/>
    <n v="80"/>
  </r>
  <r>
    <x v="0"/>
    <s v="ID.AM-3"/>
    <s v="A.13.2.1 "/>
    <s v="n/a"/>
    <s v="n/a"/>
    <s v="Técnicas"/>
    <n v="80"/>
  </r>
  <r>
    <x v="1"/>
    <s v="PR.AC-5"/>
    <s v="A.13.2.1 "/>
    <s v="n/a"/>
    <s v="n/a"/>
    <s v="Técnicas"/>
    <n v="80"/>
  </r>
  <r>
    <x v="1"/>
    <s v="PR.AC-3"/>
    <s v="A.13.2.1 "/>
    <s v="n/a"/>
    <s v="n/a"/>
    <s v="Técnicas"/>
    <n v="80"/>
  </r>
  <r>
    <x v="1"/>
    <s v="PR.DS-2"/>
    <s v="A.13.2.1 "/>
    <s v="n/a"/>
    <s v="n/a"/>
    <s v="Técnicas"/>
    <n v="80"/>
  </r>
  <r>
    <x v="1"/>
    <s v="PR.DS-5"/>
    <s v="A.13.2.1 "/>
    <s v="n/a"/>
    <s v="n/a"/>
    <s v="Técnicas"/>
    <n v="80"/>
  </r>
  <r>
    <x v="1"/>
    <s v="PR.PT-4"/>
    <s v="A.13.2.1 "/>
    <s v="n/a"/>
    <s v="n/a"/>
    <s v="Técnicas"/>
    <n v="80"/>
  </r>
  <r>
    <x v="1"/>
    <s v="PR.DS-2"/>
    <s v="A.13.2.3 "/>
    <s v="n/a"/>
    <s v="n/a"/>
    <s v="Técnicas"/>
    <n v="80"/>
  </r>
  <r>
    <x v="1"/>
    <s v="PR.DS-5"/>
    <s v="A.13.2.3 "/>
    <s v="n/a"/>
    <s v="n/a"/>
    <s v="Técnicas"/>
    <n v="80"/>
  </r>
  <r>
    <x v="1"/>
    <s v="PR.DS-5"/>
    <s v="A.13.2.4 "/>
    <s v="n/a"/>
    <s v="n/a"/>
    <s v="Técnicas"/>
    <n v="80"/>
  </r>
  <r>
    <x v="1"/>
    <s v="PR.IP-2"/>
    <s v="A.14.1.1 "/>
    <s v="n/a"/>
    <s v="n/a"/>
    <s v="Técnicas"/>
    <n v="80"/>
  </r>
  <r>
    <x v="1"/>
    <s v="PR.DS-2"/>
    <s v="A.14.1.2 "/>
    <s v="n/a"/>
    <s v="n/a"/>
    <s v="Técnicas"/>
    <n v="80"/>
  </r>
  <r>
    <x v="1"/>
    <s v="PR.DS-5"/>
    <s v="A.14.1.2 "/>
    <s v="n/a"/>
    <s v="n/a"/>
    <s v="Técnicas"/>
    <n v="80"/>
  </r>
  <r>
    <x v="1"/>
    <s v="PR.DS-6"/>
    <s v="A.14.1.2 "/>
    <s v="n/a"/>
    <s v="n/a"/>
    <s v="Técnicas"/>
    <n v="80"/>
  </r>
  <r>
    <x v="1"/>
    <s v="PR.DS-2"/>
    <s v="A.14.1.3 "/>
    <s v="n/a"/>
    <s v="n/a"/>
    <s v="Técnicas"/>
    <n v="80"/>
  </r>
  <r>
    <x v="1"/>
    <s v="PR.DS-5"/>
    <s v="A.14.1.3 "/>
    <s v="n/a"/>
    <s v="n/a"/>
    <s v="Técnicas"/>
    <n v="80"/>
  </r>
  <r>
    <x v="1"/>
    <s v="PR.DS-6"/>
    <s v="A.14.1.3 "/>
    <s v="n/a"/>
    <s v="n/a"/>
    <s v="Técnicas"/>
    <n v="80"/>
  </r>
  <r>
    <x v="1"/>
    <s v="PR.IP-2"/>
    <s v="A.14.2.1"/>
    <s v="n/a"/>
    <s v="n/a"/>
    <s v="Técnicas"/>
    <n v="80"/>
  </r>
  <r>
    <x v="1"/>
    <s v="PR.IP-1"/>
    <s v="A.14.2.2 "/>
    <s v="n/a"/>
    <s v="n/a"/>
    <s v="Técnicas"/>
    <n v="80"/>
  </r>
  <r>
    <x v="1"/>
    <s v="PR.IP-3"/>
    <s v="A.14.2.2 "/>
    <s v="n/a"/>
    <s v="n/a"/>
    <s v="Técnicas"/>
    <n v="80"/>
  </r>
  <r>
    <x v="1"/>
    <s v="PR.IP-1"/>
    <s v="A.14.2.3 "/>
    <s v="n/a"/>
    <s v="n/a"/>
    <s v="Técnicas"/>
    <n v="80"/>
  </r>
  <r>
    <x v="1"/>
    <s v="PR.IP-1"/>
    <s v="A.14.2.4 "/>
    <s v="n/a"/>
    <s v="n/a"/>
    <s v="Técnicas"/>
    <s v="n/a"/>
  </r>
  <r>
    <x v="1"/>
    <s v="PR.IP-2"/>
    <s v="A.14.2.5 "/>
    <s v="n/a"/>
    <s v="n/a"/>
    <s v="Técnicas"/>
    <n v="80"/>
  </r>
  <r>
    <x v="2"/>
    <s v="DE.CM-6"/>
    <s v="A.14.2.7 "/>
    <s v="n/a"/>
    <s v="n/a"/>
    <s v="Técnicas"/>
    <n v="80"/>
  </r>
  <r>
    <x v="2"/>
    <s v="DE.DP-3"/>
    <s v="A.14.2.8"/>
    <s v="n/a"/>
    <s v="n/a"/>
    <s v="Técnicas"/>
    <n v="80"/>
  </r>
  <r>
    <x v="1"/>
    <s v="PR.IP-9"/>
    <s v="A.16.1.1 "/>
    <s v="n/a"/>
    <s v="n/a"/>
    <s v="Técnicas"/>
    <n v="80"/>
  </r>
  <r>
    <x v="2"/>
    <s v="DE.AE-2"/>
    <s v="A.16.1.1 "/>
    <s v="n/a"/>
    <s v="n/a"/>
    <s v="Técnicas"/>
    <n v="80"/>
  </r>
  <r>
    <x v="3"/>
    <s v="RS.CO-1"/>
    <s v="A.16.1.1 "/>
    <s v="n/a"/>
    <s v="n/a"/>
    <s v="Técnicas"/>
    <n v="80"/>
  </r>
  <r>
    <x v="2"/>
    <s v="DE.DP-4"/>
    <s v="A.16.1.2 "/>
    <s v="n/a"/>
    <s v="n/a"/>
    <s v="Técnicas"/>
    <n v="80"/>
  </r>
  <r>
    <x v="3"/>
    <s v="RS.CO-2"/>
    <s v="A.16.1.3 "/>
    <s v="n/a"/>
    <s v="n/a"/>
    <s v="Técnicas"/>
    <n v="100"/>
  </r>
  <r>
    <x v="2"/>
    <s v="DE.AE-2"/>
    <s v="A.16.1.4 "/>
    <s v="n/a"/>
    <s v="n/a"/>
    <s v="Técnicas"/>
    <n v="80"/>
  </r>
  <r>
    <x v="3"/>
    <s v="RS.AN-4"/>
    <s v="A.16.1.4 "/>
    <s v="n/a"/>
    <s v="n/a"/>
    <s v="Técnicas"/>
    <n v="80"/>
  </r>
  <r>
    <x v="3"/>
    <s v="RS.RP-1"/>
    <s v="A.16.1.5 "/>
    <s v="n/a"/>
    <s v="n/a"/>
    <s v="Técnicas"/>
    <n v="80"/>
  </r>
  <r>
    <x v="3"/>
    <s v="RS.AN-1"/>
    <s v="A.16.1.5 "/>
    <s v="n/a"/>
    <s v="n/a"/>
    <s v="Técnicas"/>
    <n v="80"/>
  </r>
  <r>
    <x v="3"/>
    <s v="RS.MI-2"/>
    <s v="A.16.1.5 "/>
    <s v="n/a"/>
    <s v="n/a"/>
    <s v="Técnicas"/>
    <n v="80"/>
  </r>
  <r>
    <x v="4"/>
    <s v="RC.RP-1"/>
    <s v="A.16.1.5 "/>
    <s v="n/a"/>
    <s v="n/a"/>
    <s v="Técnicas"/>
    <n v="80"/>
  </r>
  <r>
    <x v="2"/>
    <s v="DE.DP-5"/>
    <s v="A.16.1.6 "/>
    <s v="n/a"/>
    <s v="n/a"/>
    <s v="Técnicas"/>
    <n v="100"/>
  </r>
  <r>
    <x v="3"/>
    <s v="RS.AN-2"/>
    <s v="A.16.1.6 "/>
    <s v="n/a"/>
    <s v="n/a"/>
    <s v="Técnicas"/>
    <n v="100"/>
  </r>
  <r>
    <x v="3"/>
    <s v="RS.IM-1"/>
    <s v="A.16.1.6 "/>
    <s v="n/a"/>
    <s v="n/a"/>
    <s v="Técnicas"/>
    <n v="100"/>
  </r>
  <r>
    <x v="3"/>
    <s v="RS.AN-3"/>
    <s v="A.16.1.7 "/>
    <s v="n/a"/>
    <s v="n/a"/>
    <s v="Técnicas"/>
    <n v="80"/>
  </r>
  <r>
    <x v="0"/>
    <s v="ID.BE-5"/>
    <s v="A.17.1.1"/>
    <s v="n/a"/>
    <s v="n/a"/>
    <s v="Administrativas"/>
    <n v="60"/>
  </r>
  <r>
    <x v="1"/>
    <s v="PR.IP-9"/>
    <s v="A.17.1.1"/>
    <s v="n/a"/>
    <s v="n/a"/>
    <s v="Administrativas"/>
    <n v="60"/>
  </r>
  <r>
    <x v="0"/>
    <s v="ID.BE-5"/>
    <s v="A.17.1.2"/>
    <s v="n/a"/>
    <s v="n/a"/>
    <s v="Administrativas"/>
    <n v="60"/>
  </r>
  <r>
    <x v="1"/>
    <s v="PR.IP-4"/>
    <s v="A.17.1.2"/>
    <s v="n/a"/>
    <s v="n/a"/>
    <s v="Administrativas"/>
    <n v="60"/>
  </r>
  <r>
    <x v="1"/>
    <s v="PR.IP-9"/>
    <s v="A.17.1.2"/>
    <s v="n/a"/>
    <s v="n/a"/>
    <s v="Administrativas"/>
    <n v="60"/>
  </r>
  <r>
    <x v="1"/>
    <s v="PR.IP-9"/>
    <s v="A.17.1.2"/>
    <s v="n/a"/>
    <s v="n/a"/>
    <s v="Administrativas"/>
    <n v="60"/>
  </r>
  <r>
    <x v="1"/>
    <s v="PR.IP-4"/>
    <s v="A.17.1.3"/>
    <s v="n/a"/>
    <s v="n/a"/>
    <s v="Administrativas"/>
    <n v="60"/>
  </r>
  <r>
    <x v="1"/>
    <s v="PR.IP-10"/>
    <s v="A.17.1.3"/>
    <s v="n/a"/>
    <s v="n/a"/>
    <s v="Administrativas"/>
    <n v="60"/>
  </r>
  <r>
    <x v="0"/>
    <s v="ID.BE-5"/>
    <s v="A.17.2.1"/>
    <s v="n/a"/>
    <s v="n/a"/>
    <s v="Administrativas"/>
    <n v="80"/>
  </r>
  <r>
    <x v="0"/>
    <s v="ID.GV-3"/>
    <s v="A.18.1 "/>
    <s v="n/a"/>
    <s v="n/a"/>
    <s v="Administrativas"/>
    <n v="90"/>
  </r>
  <r>
    <x v="1"/>
    <s v="PR.IP-4"/>
    <s v="A.18.1.3"/>
    <s v="n/a"/>
    <s v="n/a"/>
    <s v="Administrativas"/>
    <n v="80"/>
  </r>
  <r>
    <x v="2"/>
    <s v="DE.DP-2"/>
    <s v="A.18.1.4"/>
    <s v="n/a"/>
    <s v="n/a"/>
    <s v="Administrativas"/>
    <n v="100"/>
  </r>
  <r>
    <x v="1"/>
    <s v="PR.IP-12"/>
    <s v="A.18.2.2"/>
    <s v="n/a"/>
    <s v="n/a"/>
    <s v="Administrativas"/>
    <n v="80"/>
  </r>
  <r>
    <x v="0"/>
    <s v="ID.RA-1"/>
    <s v="A.18.2.3"/>
    <s v="n/a"/>
    <s v="n/a"/>
    <s v="Administrativas"/>
    <n v="80"/>
  </r>
  <r>
    <x v="0"/>
    <s v="ID.BE-1"/>
    <s v="A.15.1"/>
    <s v="n/a"/>
    <s v="n/a"/>
    <s v="Administrativas"/>
    <n v="80"/>
  </r>
  <r>
    <x v="0"/>
    <s v="ID.BE-1"/>
    <s v="A.15.2"/>
    <s v="n/a"/>
    <s v="n/a"/>
    <s v="Administrativas"/>
    <n v="60"/>
  </r>
  <r>
    <x v="1"/>
    <s v="PR.MA-2"/>
    <s v="A.15.1"/>
    <s v="n/a"/>
    <s v="n/a"/>
    <s v="Administrativas"/>
    <n v="80"/>
  </r>
  <r>
    <x v="1"/>
    <s v="PR.MA-2"/>
    <s v="A.15.2"/>
    <s v="n/a"/>
    <s v="n/a"/>
    <s v="Administrativas"/>
    <n v="60"/>
  </r>
  <r>
    <x v="2"/>
    <s v="DE.CM-6"/>
    <s v="A.15.2"/>
    <s v="n/a"/>
    <s v="n/a"/>
    <s v="Administrativas"/>
    <n v="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5" minRefreshableVersion="3" useAutoFormatting="1" rowGrandTotals="0" colGrandTotals="0" itemPrintTitles="1" createdVersion="5" indent="0" outline="1" outlineData="1" multipleFieldFilters="0" chartFormat="48">
  <location ref="A91:A96" firstHeaderRow="1" firstDataRow="1" firstDataCol="1"/>
  <pivotFields count="2">
    <pivotField showAll="0"/>
    <pivotField axis="axisRow" showAll="0">
      <items count="6">
        <item x="1"/>
        <item x="0"/>
        <item x="2"/>
        <item x="3"/>
        <item x="4"/>
        <item t="default"/>
      </items>
    </pivotField>
  </pivotFields>
  <rowFields count="1">
    <field x="1"/>
  </rowFields>
  <rowItems count="5">
    <i>
      <x/>
    </i>
    <i>
      <x v="1"/>
    </i>
    <i>
      <x v="2"/>
    </i>
    <i>
      <x v="3"/>
    </i>
    <i>
      <x v="4"/>
    </i>
  </rowItems>
  <colItems count="1">
    <i/>
  </colItems>
  <formats count="14">
    <format dxfId="49">
      <pivotArea outline="0" collapsedLevelsAreSubtotals="1" fieldPosition="0"/>
    </format>
    <format dxfId="48">
      <pivotArea dataOnly="0" labelOnly="1" fieldPosition="0">
        <references count="1">
          <reference field="1" count="0"/>
        </references>
      </pivotArea>
    </format>
    <format dxfId="47">
      <pivotArea outline="0" collapsedLevelsAreSubtotals="1" fieldPosition="0"/>
    </format>
    <format dxfId="46">
      <pivotArea dataOnly="0" labelOnly="1" fieldPosition="0">
        <references count="1">
          <reference field="1" count="0"/>
        </references>
      </pivotArea>
    </format>
    <format dxfId="45">
      <pivotArea field="1" type="button" dataOnly="0" labelOnly="1" outline="0" axis="axisRow" fieldPosition="0"/>
    </format>
    <format dxfId="44">
      <pivotArea outline="0" collapsedLevelsAreSubtotals="1" fieldPosition="0"/>
    </format>
    <format dxfId="43">
      <pivotArea dataOnly="0" labelOnly="1" fieldPosition="0">
        <references count="1">
          <reference field="1" count="0"/>
        </references>
      </pivotArea>
    </format>
    <format dxfId="42">
      <pivotArea field="1" type="button" dataOnly="0" labelOnly="1" outline="0" axis="axisRow" fieldPosition="0"/>
    </format>
    <format dxfId="41">
      <pivotArea field="1" type="button" dataOnly="0" labelOnly="1" outline="0" axis="axisRow" fieldPosition="0"/>
    </format>
    <format dxfId="40">
      <pivotArea field="1" type="button" dataOnly="0" labelOnly="1" outline="0" axis="axisRow" fieldPosition="0"/>
    </format>
    <format dxfId="39">
      <pivotArea field="1" type="button" dataOnly="0" labelOnly="1" outline="0" axis="axisRow" fieldPosition="0"/>
    </format>
    <format dxfId="25">
      <pivotArea type="all" dataOnly="0" outline="0" fieldPosition="0"/>
    </format>
    <format dxfId="24">
      <pivotArea field="1" type="button" dataOnly="0" labelOnly="1" outline="0" axis="axisRow" fieldPosition="0"/>
    </format>
    <format dxfId="23">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A68:A74"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4">
    <format dxfId="69">
      <pivotArea field="0" type="button" dataOnly="0" labelOnly="1" outline="0" axis="axisRow" fieldPosition="0"/>
    </format>
    <format dxfId="68">
      <pivotArea dataOnly="0" labelOnly="1" outline="0" axis="axisValues" fieldPosition="0"/>
    </format>
    <format dxfId="67">
      <pivotArea field="0" type="button" dataOnly="0" labelOnly="1" outline="0" axis="axisRow" fieldPosition="0"/>
    </format>
    <format dxfId="66">
      <pivotArea dataOnly="0" labelOnly="1" outline="0" axis="axisValues" fieldPosition="0"/>
    </format>
    <format dxfId="65">
      <pivotArea field="0" type="button" dataOnly="0" labelOnly="1" outline="0" axis="axisRow" fieldPosition="0"/>
    </format>
    <format dxfId="64">
      <pivotArea dataOnly="0" labelOnly="1" outline="0" axis="axisValues" fieldPosition="0"/>
    </format>
    <format dxfId="63">
      <pivotArea field="0" type="button" dataOnly="0" labelOnly="1" outline="0" axis="axisRow" fieldPosition="0"/>
    </format>
    <format dxfId="62">
      <pivotArea dataOnly="0" labelOnly="1" outline="0" axis="axisValues" fieldPosition="0"/>
    </format>
    <format dxfId="61">
      <pivotArea grandRow="1" outline="0" collapsedLevelsAreSubtotals="1" fieldPosition="0"/>
    </format>
    <format dxfId="60">
      <pivotArea dataOnly="0" labelOnly="1" grandRow="1" outline="0" fieldPosition="0"/>
    </format>
    <format dxfId="59">
      <pivotArea grandRow="1" outline="0" collapsedLevelsAreSubtotals="1" fieldPosition="0"/>
    </format>
    <format dxfId="58">
      <pivotArea dataOnly="0" labelOnly="1" grandRow="1" outline="0" fieldPosition="0"/>
    </format>
    <format dxfId="57">
      <pivotArea grandRow="1" outline="0" collapsedLevelsAreSubtotals="1" fieldPosition="0"/>
    </format>
    <format dxfId="56">
      <pivotArea dataOnly="0" labelOnly="1" grandRow="1" outline="0" fieldPosition="0"/>
    </format>
    <format dxfId="55">
      <pivotArea type="all" dataOnly="0" outline="0" fieldPosition="0"/>
    </format>
    <format dxfId="54">
      <pivotArea outline="0" collapsedLevelsAreSubtotals="1" fieldPosition="0"/>
    </format>
    <format dxfId="53">
      <pivotArea field="0" type="button" dataOnly="0" labelOnly="1" outline="0" axis="axisRow" fieldPosition="0"/>
    </format>
    <format dxfId="52">
      <pivotArea dataOnly="0" labelOnly="1" outline="0" axis="axisValues" fieldPosition="0"/>
    </format>
    <format dxfId="51">
      <pivotArea dataOnly="0" labelOnly="1" fieldPosition="0">
        <references count="1">
          <reference field="0" count="0"/>
        </references>
      </pivotArea>
    </format>
    <format dxfId="50">
      <pivotArea dataOnly="0" labelOnly="1" grandRow="1" outline="0" fieldPosition="0"/>
    </format>
    <format dxfId="22">
      <pivotArea type="all" dataOnly="0" outline="0" fieldPosition="0"/>
    </format>
    <format dxfId="21">
      <pivotArea field="0" type="button" dataOnly="0" labelOnly="1" outline="0" axis="axisRow" fieldPosition="0"/>
    </format>
    <format dxfId="20">
      <pivotArea dataOnly="0" labelOnly="1" fieldPosition="0">
        <references count="1">
          <reference field="0" count="0"/>
        </references>
      </pivotArea>
    </format>
    <format dxfId="1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00:B206" firstHeaderRow="1" firstDataRow="1" firstDataCol="1"/>
  <pivotFields count="7">
    <pivotField axis="axisRow" showAll="0">
      <items count="6">
        <item x="2"/>
        <item x="0"/>
        <item x="1"/>
        <item x="4"/>
        <item x="3"/>
        <item t="default"/>
      </items>
    </pivotField>
    <pivotField showAll="0"/>
    <pivotField showAll="0"/>
    <pivotField showAll="0"/>
    <pivotField showAll="0"/>
    <pivotField showAll="0"/>
    <pivotField dataField="1" showAll="0"/>
  </pivotFields>
  <rowFields count="1">
    <field x="0"/>
  </rowFields>
  <rowItems count="6">
    <i>
      <x/>
    </i>
    <i>
      <x v="1"/>
    </i>
    <i>
      <x v="2"/>
    </i>
    <i>
      <x v="3"/>
    </i>
    <i>
      <x v="4"/>
    </i>
    <i t="grand">
      <x/>
    </i>
  </rowItems>
  <colItems count="1">
    <i/>
  </colItems>
  <dataFields count="1">
    <dataField name="Promedio de 100" fld="6" subtotal="average" baseField="0" baseItem="0" numFmtId="1"/>
  </dataFields>
  <formats count="24">
    <format dxfId="35">
      <pivotArea outline="0" collapsedLevelsAreSubtotals="1" fieldPosition="0"/>
    </format>
    <format dxfId="34">
      <pivotArea dataOnly="0" labelOnly="1" outline="0" axis="axisValues" fieldPosition="0"/>
    </format>
    <format dxfId="33">
      <pivotArea dataOnly="0" labelOnly="1" outline="0" axis="axisValues" fieldPosition="0"/>
    </format>
    <format dxfId="32">
      <pivotArea type="all" dataOnly="0" outline="0" fieldPosition="0"/>
    </format>
    <format dxfId="31">
      <pivotArea outline="0" collapsedLevelsAreSubtotals="1" fieldPosition="0"/>
    </format>
    <format dxfId="30">
      <pivotArea field="0" type="button" dataOnly="0" labelOnly="1" outline="0" axis="axisRow" fieldPosition="0"/>
    </format>
    <format dxfId="29">
      <pivotArea dataOnly="0" labelOnly="1" outline="0" axis="axisValues" fieldPosition="0"/>
    </format>
    <format dxfId="28">
      <pivotArea dataOnly="0" labelOnly="1" fieldPosition="0">
        <references count="1">
          <reference field="0" count="0"/>
        </references>
      </pivotArea>
    </format>
    <format dxfId="27">
      <pivotArea dataOnly="0" labelOnly="1" grandRow="1" outline="0" fieldPosition="0"/>
    </format>
    <format dxfId="26">
      <pivotArea dataOnly="0" labelOnly="1" outline="0" axis="axisValues" fieldPosition="0"/>
    </format>
    <format dxfId="13">
      <pivotArea outline="0" collapsedLevelsAreSubtotals="1" fieldPosition="0"/>
    </format>
    <format dxfId="12">
      <pivotArea outline="0" collapsedLevelsAreSubtotals="1" fieldPosition="0"/>
    </format>
    <format dxfId="11">
      <pivotArea field="0" type="button" dataOnly="0" labelOnly="1" outline="0" axis="axisRow" fieldPosition="0"/>
    </format>
    <format dxfId="10">
      <pivotArea dataOnly="0" labelOnly="1" fieldPosition="0">
        <references count="1">
          <reference field="0" count="0"/>
        </references>
      </pivotArea>
    </format>
    <format dxfId="9">
      <pivotArea dataOnly="0" labelOnly="1" grandRow="1" outline="0" fieldPosition="0"/>
    </format>
    <format dxfId="8">
      <pivotArea field="0" type="button" dataOnly="0" labelOnly="1" outline="0" axis="axisRow" fieldPosition="0"/>
    </format>
    <format dxfId="7">
      <pivotArea dataOnly="0" labelOnly="1" outline="0" axis="axisValues" fieldPosition="0"/>
    </format>
    <format dxfId="6">
      <pivotArea dataOnly="0" labelOnly="1" outline="0" axis="axisValues" fieldPosition="0"/>
    </format>
    <format dxfId="5">
      <pivotArea field="0" type="button" dataOnly="0" labelOnly="1" outline="0" axis="axisRow" fieldPosition="0"/>
    </format>
    <format dxfId="4">
      <pivotArea dataOnly="0" labelOnly="1" outline="0" axis="axisValues" fieldPosition="0"/>
    </format>
    <format dxfId="3">
      <pivotArea dataOnly="0" labelOnly="1" outline="0" axis="axisValues" fieldPosition="0"/>
    </format>
    <format dxfId="2">
      <pivotArea field="0" type="button" dataOnly="0" labelOnly="1" outline="0" axis="axisRow"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3" displayName="Tabla13" ref="A2:C9" totalsRowShown="0" headerRowDxfId="15" dataDxfId="14" headerRowBorderDxfId="38" tableBorderDxfId="37" totalsRowBorderDxfId="36">
  <autoFilter ref="A2:C9"/>
  <tableColumns count="3">
    <tableColumn id="1" name="Descripción" dataDxfId="18"/>
    <tableColumn id="2" name="Calificación" dataDxfId="17"/>
    <tableColumn id="3" name="Criterio" dataDxfId="16"/>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s://campus.unimayor.edu.co/CampusSGI%20opci%C3%B3n:Gesti%C3%B3n%20y%20planeaci%C3%B3n%20estrat%C3%A9gica/Direccionamiento%20Estrat%C3%A9gico%20/Pol%C3%ADtica" TargetMode="External"/><Relationship Id="rId13" Type="http://schemas.openxmlformats.org/officeDocument/2006/relationships/hyperlink" Target="https://campus.unimayor.edu.co/CampusSGI%20opci%C3%B3n:Campus%20UNIMAYOR%20SAIC/Gesti%C3%B3n%20y%20planeaci%C3%B3n%20estrat%C3%A9gica/Planeaci%C3%B3n%20y%20Mejora/Procedimientos" TargetMode="External"/><Relationship Id="rId18" Type="http://schemas.openxmlformats.org/officeDocument/2006/relationships/hyperlink" Target="https://campus.unimayor.edu.co/CampusSGI%20opci%C3%B3n:%20Campus%20Unimayor%20SAIC/Gesti%C3%B3n%20de%20la%20Informaci%C3%B3n%20y%20la%20Comunicaci%C3%B3n/Gesti%C3%B3n%20Documental/Formatos" TargetMode="External"/><Relationship Id="rId26" Type="http://schemas.openxmlformats.org/officeDocument/2006/relationships/hyperlink" Target="http://10.20.30.3:8082/riesgosunimayor/login.aspx" TargetMode="External"/><Relationship Id="rId3" Type="http://schemas.openxmlformats.org/officeDocument/2006/relationships/hyperlink" Target="https://campus.unimayor.edu.co/CampusSGI%20opci%C3%B3n:Campus%20UNIMAYOR%20SAIC/Gesti%C3%B3n%20y%20planeaci%C3%B3n%20estrat%C3%A9gica/Direccionamiento%20Estrat%C3%A9gico%20/Documentos" TargetMode="External"/><Relationship Id="rId21" Type="http://schemas.openxmlformats.org/officeDocument/2006/relationships/hyperlink" Target="https://campus.unimayor.edu.co/CampusSGI%20opci%C3%B3n:%20Campus%20Unimayor%20SAIC/Gesti%C3%B3n%20de%20Recursos%20Tecnol%C3%B3gicos/Seguridad%20de%20la%20Informaci%C3%B3n/Documentos" TargetMode="External"/><Relationship Id="rId7" Type="http://schemas.openxmlformats.org/officeDocument/2006/relationships/hyperlink" Target="https://campus.unimayor.edu.co/CampusSGI%20opci%C3%B3n:Campus%20UNIMAYOR%20SAIC/Gesti%C3%B3n%20y%20planeaci%C3%B3n%20estrat%C3%A9gica/Direccionamiento%20Estrat%C3%A9gico/Documentos" TargetMode="External"/><Relationship Id="rId12" Type="http://schemas.openxmlformats.org/officeDocument/2006/relationships/hyperlink" Target="https://campus.unimayor.edu.co/CampusSGI%20opci%C3%B3n:%20Campus%20UNIMAYOR%20SAIC/Gesti%C3%B3n%20de%20Recursos%20Tecnol%C3%B3gicos/Seguridad%20de%20la%20Informaci%C3%B3n/Documentos" TargetMode="External"/><Relationship Id="rId17" Type="http://schemas.openxmlformats.org/officeDocument/2006/relationships/hyperlink" Target="https://campus.unimayor.edu.co/CampusSGI%20opci%C3%B3n:%20Campus%20Unimayor%20SAIC/Gesti%C3%B3n%20de%20Recursos%20Tecnol%C3%B3gicos/Seguridad%20de%20la%20Informaci%C3%B3n/Documentos" TargetMode="External"/><Relationship Id="rId25" Type="http://schemas.openxmlformats.org/officeDocument/2006/relationships/hyperlink" Target="https://campus.unimayor.edu.co/CampusSGI%20opci%C3%B3n:%20Campus%20Unimayor%20SAIC/Gesti%C3%B3n%20de%20Recursos%20Tecnol%C3%B3gicos/Seguridad%20de%20la%20Informaci%C3%B3n/Documentos" TargetMode="External"/><Relationship Id="rId2" Type="http://schemas.openxmlformats.org/officeDocument/2006/relationships/hyperlink" Target="https://unimayor.edu.co/web/unimayor/area-administrativa/estructura-academico-administrativa/organigrama" TargetMode="External"/><Relationship Id="rId16" Type="http://schemas.openxmlformats.org/officeDocument/2006/relationships/hyperlink" Target="https://campus.unimayor.edu.co/CampusSGI%20opci%C3%B3n:%20Campus%20Unimayor%20SAIC/Gesti%C3%B3n%20de%20Recursos%20Tecnol%C3%B3gicos/Seguridad%20de%20la%20Informaci%C3%B3n/Documentos" TargetMode="External"/><Relationship Id="rId20" Type="http://schemas.openxmlformats.org/officeDocument/2006/relationships/hyperlink" Target="https://campus.unimayor.edu.co/CampusSGI%20opci%C3%B3n:%20Campus%20Unimayor%20SAIC/Gesti%C3%B3n%20de%20Recursos%20Tecnol%C3%B3gicos/Seguridad%20de%20la%20Informaci%C3%B3n" TargetMode="External"/><Relationship Id="rId29" Type="http://schemas.openxmlformats.org/officeDocument/2006/relationships/printerSettings" Target="../printerSettings/printerSettings2.bin"/><Relationship Id="rId1" Type="http://schemas.openxmlformats.org/officeDocument/2006/relationships/hyperlink" Target="https://campus.unimayor.edu.co/CampusSGI%20%20opci%C3%B3n:%20Campus%20UNIMAYOR%20SAIC/Gesti%C3%B3n%20y%20planeaci%C3%B3n%20estrat%C3%A9gica/Planeaci%C3%B3n%20y%20Mejora/Documentos" TargetMode="External"/><Relationship Id="rId6" Type="http://schemas.openxmlformats.org/officeDocument/2006/relationships/hyperlink" Target="https://unimayor.edu.co/web/unimayor/area-administrativa/estructura-academico-administrativa/organigrama" TargetMode="External"/><Relationship Id="rId11" Type="http://schemas.openxmlformats.org/officeDocument/2006/relationships/hyperlink" Target="https://campus.unimayor.edu.co/CampusSGI%20opci%C3%B3n:%20Campus%20UNIMAYOR%20SAIC/Gesti%C3%B3n%20de%20Recursos%20Tecnol%C3%B3gicos/Seguridad%20de%20la%20Informaci%C3%B3n/Documentos" TargetMode="External"/><Relationship Id="rId24" Type="http://schemas.openxmlformats.org/officeDocument/2006/relationships/hyperlink" Target="https://campus.unimayor.edu.co/CampusSGI%20opci%C3%B3n:%20Campus%20Unimayor%20SAIC/Gesti%C3%B3n%20de%20Recursos%20Tecnol%C3%B3gicos/Gesti%C3%B3n%20de%20Recursos%20Tecnol%C3%B3gicos/Documentos" TargetMode="External"/><Relationship Id="rId32" Type="http://schemas.openxmlformats.org/officeDocument/2006/relationships/comments" Target="../comments1.xml"/><Relationship Id="rId5" Type="http://schemas.openxmlformats.org/officeDocument/2006/relationships/hyperlink" Target="https://campus.unimayor.edu.co/CampusSGI%20opci%C3%B3n:Campus%20UNIMAYOR%20SAIC/Gesti%C3%B3n%20y%20planeaci%C3%B3n%20estrat%C3%A9gica/Planeaci%C3%B3n%20y%20Mejora/Documentos" TargetMode="External"/><Relationship Id="rId15" Type="http://schemas.openxmlformats.org/officeDocument/2006/relationships/hyperlink" Target="https://campus.unimayor.edu.co/CampusSGI%20opci&#243;n:%20Campus%20UNIMAYOR%20SAIC/Gesti&#243;n%20y%20Desarrollo%20del%20Talento%20Humano/Gesti&#243;n%20y%20desarrollo%20del%20talento%20humano/Procedimientos" TargetMode="External"/><Relationship Id="rId23" Type="http://schemas.openxmlformats.org/officeDocument/2006/relationships/hyperlink" Target="https://campus.unimayor.edu.co/CampusSGI%20opci&#243;n:%20Campus%20Unimayor%20SAIC/Gesti&#243;n%20de%20Recursos%20Tecnol&#243;gicos/Seguridad%20de%20la%20Informaci&#243;n/Documentos" TargetMode="External"/><Relationship Id="rId28" Type="http://schemas.openxmlformats.org/officeDocument/2006/relationships/hyperlink" Target="https://campus.unimayor.edu.co/CampusSGI%20opci&#243;n:%20Campus%20Unimayor%20SAIC/Gesti&#243;n%20de%20Recursos%20Tecnol&#243;gicos/Seguridad%20de%20la%20Informaci&#243;n/Documentos" TargetMode="External"/><Relationship Id="rId10" Type="http://schemas.openxmlformats.org/officeDocument/2006/relationships/hyperlink" Target="https://campus.unimayor.edu.co/CampusSGI%20opci%C3%B3n:%20Campus%20UNIMAYOR%20SAIC/Gesti%C3%B3n%20de%20Recursos%20Tecnol%C3%B3gicos/Seguridad%20de%20la%20Informaci%C3%B3n/Documentos" TargetMode="External"/><Relationship Id="rId19" Type="http://schemas.openxmlformats.org/officeDocument/2006/relationships/hyperlink" Target="https://campus.unimayor.edu.co/CampusSGI%20opci&#243;n:%20Campus%20Unimayor%20SAIC/Gesti&#243;n%20de%20Recursos%20Tecnol&#243;gicos/Gesti&#243;n%20de%20Recursos%20Tecnol&#243;gicos/Procedimientos" TargetMode="External"/><Relationship Id="rId31" Type="http://schemas.openxmlformats.org/officeDocument/2006/relationships/vmlDrawing" Target="../drawings/vmlDrawing1.vml"/><Relationship Id="rId4" Type="http://schemas.openxmlformats.org/officeDocument/2006/relationships/hyperlink" Target="https://campus.unimayor.edu.co/CampusSGI%20opci%C3%B3n:Campus%20UNIMAYOR%20SAIC/%20Gesti%C3%B3n%20de%20Recursos%20Tecnol%C3%B3gicos/Gesti%C3%B3n%20de%20recursos%20tecnol%C3%B3gicos/Caracterizaci%C3%B3n" TargetMode="External"/><Relationship Id="rId9" Type="http://schemas.openxmlformats.org/officeDocument/2006/relationships/hyperlink" Target="https://campus.unimayor.edu.co/CampusSGI%20opci%C3%B3n:Campus%20UNIMAYOR%20SAIC/Gesti%C3%B3n%20y%20planeaci%C3%B3n%20estrat%C3%A9gica/Direccionamiento%20Estrat%C3%A9gico%20/Pol%C3%ADtica" TargetMode="External"/><Relationship Id="rId14" Type="http://schemas.openxmlformats.org/officeDocument/2006/relationships/hyperlink" Target="https://campus.unimayor.edu.co/CampusSGI%20opci%C3%B3n:%20Campus%20UNIMAYOR%20SAIC/Gesti%C3%B3n%20de%20Recursos%20Tecnol%C3%B3gicos/Seguridad%20de%20la%20Informaci%C3%B3n/Documentos" TargetMode="External"/><Relationship Id="rId22" Type="http://schemas.openxmlformats.org/officeDocument/2006/relationships/hyperlink" Target="https://campus.unimayor.edu.co/CampusSGI%20opci%C3%B3n:%20Campus%20Unimayor%20SAIC/Gesti%C3%B3n%20de%20Recursos%20Tecnol%C3%B3gicos/Seguridad%20de%20la%20Informaci%C3%B3n/Formatos" TargetMode="External"/><Relationship Id="rId27" Type="http://schemas.openxmlformats.org/officeDocument/2006/relationships/hyperlink" Target="https://campus.unimayor.edu.co/CampusSGI%20opci&#243;n:%20Campus%20UNIMAYOR%20SAIC/Gesti&#243;n%20y%20Desarrollo%20del%20Talento%20Humano/Gesti&#243;n%20y%20desarrollo%20del%20talento%20humano/Procedimientos" TargetMode="External"/><Relationship Id="rId30"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hyperlink" Target="https://campus.unimayor.edu.co/CampusSGI%20opci&#243;n:%20Campus%20Unimayor%20SAIC/Gesti&#243;n%20de%20planeaci&#243;n%20estrat&#233;gica/Direccionamiento%20estrat&#233;gico/Pol&#237;ticas/POL&#205;TICA%20CONTROL%20DE%20ACCESODESARROLLO%20SISTEMAS%20DE%20INFORMACI&#211;N" TargetMode="External"/><Relationship Id="rId13"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18" Type="http://schemas.openxmlformats.org/officeDocument/2006/relationships/hyperlink" Target="https://campus.unimayor.edu.co/CampusSGI%20opci&#243;n:%20Campus%20Unimayor%20SAIC/Gesti&#243;n%20de%20Recursos%20Tecnol&#243;gicos/Seguridad%20de%20la%20Informaci&#243;n/Documentos/MEJORES%20PR&#193;CTICAS" TargetMode="External"/><Relationship Id="rId26" Type="http://schemas.openxmlformats.org/officeDocument/2006/relationships/hyperlink" Target="https://campus.unimayor.edu.co/CampusSGI%20opci&#243;n:%20Campus%20Unimayor%20SAIC/Gesti&#243;n%20de%20planeaci&#243;n%20estrat&#233;gica/Direccionamiento%20estrat&#233;gico/Pol&#237;ticas/POL&#205;TICA%20DE%20DESARROLLO%20SEGUROSISTEMAS%20DE%20INFORMACI&#211;N" TargetMode="External"/><Relationship Id="rId39"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3" Type="http://schemas.openxmlformats.org/officeDocument/2006/relationships/hyperlink" Target="http://190.5.199.19/sgi/documentos/D10-POLITICA_DE_CONTROL_DE_ACCESO_V2.pdfDocumento%20Mejores%20Practicas%20de%20seguridad%20y%20privacidad%20de%20la%20infromacion." TargetMode="External"/><Relationship Id="rId21" Type="http://schemas.openxmlformats.org/officeDocument/2006/relationships/hyperlink" Target="https://campus.unimayor.edu.co/CampusSGI%20opci&#243;n:%20Campus%20Unimayor%20SAIC/Gesti&#243;n%20de%20Recursos%20Tecnol&#243;gicos/Seguridad%20de%20la%20Informaci&#243;n/Documentos/MEJORES%20PR&#193;CTICAS" TargetMode="External"/><Relationship Id="rId34"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42" Type="http://schemas.openxmlformats.org/officeDocument/2006/relationships/hyperlink" Target="https://campus.unimayor.edu.co/CampusSGI%20opci&#243;n:%20Campus%20Unimayor%20SAIC/Gesti&#243;n%20de%20planeaci&#243;n%20estrat&#233;gica/Direccionamiento%20estrat&#233;gico/Pol&#237;ticas/POL&#205;TICA%20DE%20DESARROLLO%20SEGUROSISTEMAS%20DE%20INFORMACI&#211;NCONTROL%20DE%20ACCESO" TargetMode="External"/><Relationship Id="rId7"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12"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17" Type="http://schemas.openxmlformats.org/officeDocument/2006/relationships/hyperlink" Target="https://campus.unimayor.edu.co/CampusSGI%20opci&#243;n:%20Campus%20Unimayor%20SAIC/Gesti&#243;n%20de%20Recursos%20Tecnol&#243;gicos/Gesti&#243;n%20de%20Recursos%20Tecnol&#243;gicos/Procedimientos/CONTINUIDAD%20DEL%20NEGOCIO" TargetMode="External"/><Relationship Id="rId25" Type="http://schemas.openxmlformats.org/officeDocument/2006/relationships/hyperlink" Target="https://campus.unimayor.edu.co/CampusSGI%20opci&#243;n:%20Campus%20Unimayor%20SAIC/Gesti&#243;n%20de%20planeaci&#243;n%20estrat&#233;gica/Direccionamiento%20estrat&#233;gico/Pol&#237;ticas/POL&#205;TICA%20DE%20DESARROLLO%20SEGURO" TargetMode="External"/><Relationship Id="rId33" Type="http://schemas.openxmlformats.org/officeDocument/2006/relationships/hyperlink" Target="https://campus.unimayor.edu.co/CampusSGI%20opci&#243;n:%20Campus%20Unimayor%20SAIC/" TargetMode="External"/><Relationship Id="rId38"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46" Type="http://schemas.openxmlformats.org/officeDocument/2006/relationships/comments" Target="../comments3.xml"/><Relationship Id="rId2" Type="http://schemas.openxmlformats.org/officeDocument/2006/relationships/hyperlink" Target="https://campus.unimayor.edu.co/CampusSGI%20opci&#243;n:%20Campus%20Unimayor%20SAIC/Gesti&#243;n%20de%20planeaci&#243;n%20estrat&#233;gica/Direccionamiento%20estrat&#233;gico/Pol&#237;ticas/POL&#205;TICA%20DE%20DESARROLLO%20SEGURODESARROLLO%20SISTEMAS%20DE%20INFORMACI&#211;N" TargetMode="External"/><Relationship Id="rId16" Type="http://schemas.openxmlformats.org/officeDocument/2006/relationships/hyperlink" Target="https://campus.unimayor.edu.co/CampusSGI%20opci&#243;n:%20Campus%20Unimayor%20SAIC/Gesti&#243;n%20de%20planeaci&#243;n%20estrat&#233;gica/Direccionamiento%20estrat&#233;gico/Pol&#237;ticas/POL&#205;TICA%20CONTROL%20DE%20ACCESODesarrollo%20Sistema%20de%20informaci&#243;nCopias%20de%20respaldo" TargetMode="External"/><Relationship Id="rId20" Type="http://schemas.openxmlformats.org/officeDocument/2006/relationships/hyperlink" Target="https://campus.unimayor.edu.co/CampusSGI%20opci&#243;n:%20Campus%20Unimayor%20SAIC/Gesti&#243;n%20de%20Recursos%20Tecnol&#243;gicos/Seguridad%20de%20la%20Informaci&#243;n/Documentos/MEJORES%20PR&#193;CTICASPOL&#205;TICA%20DE%20USO%20DE%20CONTROLES%20CRIPTOGR&#193;FICOS" TargetMode="External"/><Relationship Id="rId29" Type="http://schemas.openxmlformats.org/officeDocument/2006/relationships/hyperlink" Target="https://campus.unimayor.edu.co/CampusSGI%20opci&#243;n:%20Campus%20Unimayor%20SAIC/Gesti&#243;n%20de%20planeaci&#243;n%20estrat&#233;gica/Direccionamiento%20estrat&#233;gico/Pol&#237;ticas/POL&#205;TICA%20DE%20DESARROLLO%20SEGURO" TargetMode="External"/><Relationship Id="rId41" Type="http://schemas.openxmlformats.org/officeDocument/2006/relationships/hyperlink" Target="https://campus.unimayor.edu.co/CampusSGI%20opci&#243;n:%20Campus%20Unimayor%20SAIC/Gesti&#243;n%20de%20planeaci&#243;n%20estrat&#233;gica/Direccionamiento%20estrat&#233;gico/Pol&#237;ticas/POL&#205;TICA%20DE%20DESARROLLO%20SEGUROSISTEMAS%20DE%20INFORMACI&#211;N" TargetMode="External"/><Relationship Id="rId1"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6"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11"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24" Type="http://schemas.openxmlformats.org/officeDocument/2006/relationships/hyperlink" Target="https://campus.unimayor.edu.co/CampusSGI%20opci&#243;n:%20Campus%20Unimayor%20SAIC/Gesti&#243;n%20de%20planeaci&#243;n%20estrat&#233;gica/Direccionamiento%20estrat&#233;gico/Pol&#237;ticas/POL&#205;TICA%20DE%20COPIAS%20DE%20RESPALDO" TargetMode="External"/><Relationship Id="rId32" Type="http://schemas.openxmlformats.org/officeDocument/2006/relationships/hyperlink" Target="https://campus.unimayor.edu.co/CampusSGI%20opci&#243;n:%20Campus%20Unimayor%20SAIC/Gesti&#243;n%20de%20Recursos%20Tecnol&#243;gicos/Seguridad%20de%20la%20Informaci&#243;n/Documentos/REPORTE%20DE%20INCIDENTES" TargetMode="External"/><Relationship Id="rId37"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40" Type="http://schemas.openxmlformats.org/officeDocument/2006/relationships/hyperlink" Target="https://campus.unimayor.edu.co/CampusSGI%20opci&#243;n:%20Campus%20Unimayor%20SAIC/Gesti&#243;n%20de%20Recursos%20Tecnol&#243;gicos/Seguridad%20de%20la%20Informaci&#243;n/Documentos/MEJORES%20PR&#193;CTICAS" TargetMode="External"/><Relationship Id="rId45" Type="http://schemas.openxmlformats.org/officeDocument/2006/relationships/vmlDrawing" Target="../drawings/vmlDrawing3.vml"/><Relationship Id="rId5" Type="http://schemas.openxmlformats.org/officeDocument/2006/relationships/hyperlink" Target="http://190.5.199.19/sgi/documentos/D10-POLITICA_DE_CONTROL_DE_ACCESO_V2.pdfDocumento%20Mejores%20Practicas%20de%20seguridad%20y%20privacidad%20de%20la%20infromacion.Se%20acoge%20la%20politica%20de%20Gmail,%20para%20el%20uso%20de%20correo%20electronico" TargetMode="External"/><Relationship Id="rId15"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23" Type="http://schemas.openxmlformats.org/officeDocument/2006/relationships/hyperlink" Target="https://campus.unimayor.edu.co/CampusSGI%20opci&#243;n:%20Campus%20Unimayor%20SAIC/Gesti&#243;n%20de%20Recursos%20Tecnol&#243;gicos/Gesti&#243;n%20de%20Recursos%20Tecnol&#243;gicos/Instructivo/DESARROLLO%20SISTEMAS%20DE%20INFORMACI&#211;N" TargetMode="External"/><Relationship Id="rId28" Type="http://schemas.openxmlformats.org/officeDocument/2006/relationships/hyperlink" Target="https://campus.unimayor.edu.co/CampusSGI%20opci&#243;n:%20Campus%20Unimayor%20SAIC/Gesti&#243;n%20de%20planeaci&#243;n%20estrat&#233;gica/Direccionamiento%20estrat&#233;gico/Pol&#237;ticas/POL&#205;TICA%20DE%20DESARROLLO%20SEGURO" TargetMode="External"/><Relationship Id="rId36"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10" Type="http://schemas.openxmlformats.org/officeDocument/2006/relationships/hyperlink" Target="https://campus.unimayor.edu.co/CampusSGI%20opci&#243;n:%20Campus%20Unimayor%20SAIC/Gesti&#243;n%20de%20planeaci&#243;n%20estrat&#233;gica/Direccionamiento%20estrat&#233;gico/Pol&#237;ticas/POL&#205;TICA%20CONTROL%20DE%20ACCESOPOL&#205;TICA%20DE%20USO%20DE%20CONTROLES%20CRIPTOGR&#193;FICOS" TargetMode="External"/><Relationship Id="rId19" Type="http://schemas.openxmlformats.org/officeDocument/2006/relationships/hyperlink" Target="https://campus.unimayor.edu.co/CampusSGI%20opci&#243;n:%20Campus%20Unimayor%20SAIC/Gesti&#243;n%20de%20Recursos%20Tecnol&#243;gicos/Seguridad%20de%20la%20Informaci&#243;n/Documentos/MEJORES%20PR&#193;CTICAS" TargetMode="External"/><Relationship Id="rId31" Type="http://schemas.openxmlformats.org/officeDocument/2006/relationships/hyperlink" Target="https://campus.unimayor.edu.co/CampusSGI%20opci&#243;n:%20Campus%20Unimayor%20SAIC/Gesti&#243;n%20de%20Recursos%20Tecnol&#243;gicos/Seguridad%20de%20la%20Informaci&#243;n/Documentos/REPORTE%20DE%20INCIDENTES" TargetMode="External"/><Relationship Id="rId44" Type="http://schemas.openxmlformats.org/officeDocument/2006/relationships/drawing" Target="../drawings/drawing5.xml"/><Relationship Id="rId4" Type="http://schemas.openxmlformats.org/officeDocument/2006/relationships/hyperlink" Target="http://190.5.199.19/sgi/documentos/D10-POLITICA_DE_CONTROL_DE_ACCESO_V2.pdfDocumento%20Mejores%20Practicas%20de%20seguridad%20y%20privacidad%20de%20la%20infromacion." TargetMode="External"/><Relationship Id="rId9"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14"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22" Type="http://schemas.openxmlformats.org/officeDocument/2006/relationships/hyperlink" Target="https://campus.unimayor.edu.co/CampusSGI%20opci&#243;n:Campus%20UNIMAYOR%20SAIC/Gesti&#243;n%20y%20planeaci&#243;n%20estrat&#233;gica/Planeaci&#243;n%20y%20Mejora/Procedimientos/CONTROL%20DE%20DOCUMENTOS" TargetMode="External"/><Relationship Id="rId27" Type="http://schemas.openxmlformats.org/officeDocument/2006/relationships/hyperlink" Target="https://campus.unimayor.edu.co/CampusSGI%20opci&#243;n:%20Campus%20Unimayor%20SAIC/Gesti&#243;n%20de%20planeaci&#243;n%20estrat&#233;gica/Direccionamiento%20estrat&#233;gico/Pol&#237;ticas/POL&#205;TICA%20DE%20DESARROLLO%20SEGURO" TargetMode="External"/><Relationship Id="rId30" Type="http://schemas.openxmlformats.org/officeDocument/2006/relationships/hyperlink" Target="https://campus.unimayor.edu.co/CampusSGI%20opci&#243;n:%20Campus%20Unimayor%20SAIC/Gesti&#243;n%20de%20Recursos%20Tecnol&#243;gicos/Seguridad%20de%20la%20Informaci&#243;n/Documentos/REPORTE%20DE%20INCIDENTESMATRIZ%20DE%20RIESGOS%20DE%20SEGURIDAD%20DE%20LA%20INFORMACI&#211;N" TargetMode="External"/><Relationship Id="rId35"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43"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ampus.unimayor.edu.co/CampusPlaneacion/Acciones/wfAcciones.aspx" TargetMode="External"/><Relationship Id="rId1" Type="http://schemas.openxmlformats.org/officeDocument/2006/relationships/hyperlink" Target="http://10.20.30.3:8082/riesgosunimayor/login.aspx"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topLeftCell="A31" zoomScale="85" zoomScaleNormal="85" workbookViewId="0">
      <selection activeCell="S11" sqref="S11"/>
    </sheetView>
  </sheetViews>
  <sheetFormatPr baseColWidth="10" defaultRowHeight="16.5" x14ac:dyDescent="0.3"/>
  <cols>
    <col min="1" max="2" width="22" style="8" customWidth="1"/>
    <col min="3" max="3" width="18.85546875" style="8" customWidth="1"/>
    <col min="4" max="4" width="16.85546875" style="8" customWidth="1"/>
    <col min="5" max="5" width="13.5703125" style="8" bestFit="1" customWidth="1"/>
    <col min="6" max="6" width="11.42578125" style="8"/>
    <col min="7" max="7" width="16.42578125" style="8" customWidth="1"/>
    <col min="8" max="12" width="11.42578125" style="8"/>
    <col min="13" max="13" width="18" style="8" customWidth="1"/>
    <col min="14" max="14" width="16.85546875" style="8" customWidth="1"/>
    <col min="15" max="15" width="17" style="8" customWidth="1"/>
    <col min="16" max="16384" width="11.42578125" style="8"/>
  </cols>
  <sheetData>
    <row r="1" spans="1:14" x14ac:dyDescent="0.3">
      <c r="A1" s="62"/>
      <c r="B1" s="63"/>
      <c r="C1" s="64" t="s">
        <v>0</v>
      </c>
      <c r="D1" s="64"/>
      <c r="E1" s="64"/>
      <c r="F1" s="64"/>
      <c r="G1" s="64"/>
      <c r="H1" s="64"/>
      <c r="I1" s="64"/>
      <c r="J1" s="64"/>
      <c r="K1" s="64"/>
      <c r="L1" s="65"/>
      <c r="M1" s="62"/>
      <c r="N1" s="66"/>
    </row>
    <row r="2" spans="1:14" x14ac:dyDescent="0.3">
      <c r="A2" s="67"/>
      <c r="B2" s="68"/>
      <c r="C2" s="69"/>
      <c r="D2" s="69"/>
      <c r="E2" s="69"/>
      <c r="F2" s="69"/>
      <c r="G2" s="69"/>
      <c r="H2" s="69"/>
      <c r="I2" s="69"/>
      <c r="J2" s="69"/>
      <c r="K2" s="69"/>
      <c r="L2" s="70"/>
      <c r="M2" s="67"/>
      <c r="N2" s="71"/>
    </row>
    <row r="3" spans="1:14" x14ac:dyDescent="0.3">
      <c r="A3" s="67"/>
      <c r="B3" s="68"/>
      <c r="C3" s="69"/>
      <c r="D3" s="69"/>
      <c r="E3" s="69"/>
      <c r="F3" s="69"/>
      <c r="G3" s="69"/>
      <c r="H3" s="69"/>
      <c r="I3" s="69"/>
      <c r="J3" s="69"/>
      <c r="K3" s="69"/>
      <c r="L3" s="70"/>
      <c r="M3" s="67"/>
      <c r="N3" s="71"/>
    </row>
    <row r="4" spans="1:14" x14ac:dyDescent="0.3">
      <c r="A4" s="67"/>
      <c r="B4" s="68"/>
      <c r="C4" s="69"/>
      <c r="D4" s="69"/>
      <c r="E4" s="69"/>
      <c r="F4" s="69"/>
      <c r="G4" s="69"/>
      <c r="H4" s="69"/>
      <c r="I4" s="69"/>
      <c r="J4" s="69"/>
      <c r="K4" s="69"/>
      <c r="L4" s="70"/>
      <c r="M4" s="67"/>
      <c r="N4" s="71"/>
    </row>
    <row r="5" spans="1:14" x14ac:dyDescent="0.3">
      <c r="A5" s="67"/>
      <c r="B5" s="68"/>
      <c r="C5" s="69"/>
      <c r="D5" s="69"/>
      <c r="E5" s="69"/>
      <c r="F5" s="69"/>
      <c r="G5" s="69"/>
      <c r="H5" s="69"/>
      <c r="I5" s="69"/>
      <c r="J5" s="69"/>
      <c r="K5" s="69"/>
      <c r="L5" s="70"/>
      <c r="M5" s="67"/>
      <c r="N5" s="71"/>
    </row>
    <row r="6" spans="1:14" x14ac:dyDescent="0.3">
      <c r="A6" s="67"/>
      <c r="B6" s="68"/>
      <c r="C6" s="69"/>
      <c r="D6" s="69"/>
      <c r="E6" s="69"/>
      <c r="F6" s="69"/>
      <c r="G6" s="69"/>
      <c r="H6" s="69"/>
      <c r="I6" s="69"/>
      <c r="J6" s="69"/>
      <c r="K6" s="69"/>
      <c r="L6" s="70"/>
      <c r="M6" s="67"/>
      <c r="N6" s="71"/>
    </row>
    <row r="7" spans="1:14" x14ac:dyDescent="0.3">
      <c r="A7" s="67"/>
      <c r="B7" s="68"/>
      <c r="C7" s="69"/>
      <c r="D7" s="69"/>
      <c r="E7" s="69"/>
      <c r="F7" s="69"/>
      <c r="G7" s="69"/>
      <c r="H7" s="69"/>
      <c r="I7" s="69"/>
      <c r="J7" s="69"/>
      <c r="K7" s="69"/>
      <c r="L7" s="70"/>
      <c r="M7" s="67"/>
      <c r="N7" s="71"/>
    </row>
    <row r="8" spans="1:14" x14ac:dyDescent="0.3">
      <c r="A8" s="72"/>
      <c r="B8" s="73"/>
      <c r="C8" s="69"/>
      <c r="D8" s="69"/>
      <c r="E8" s="69"/>
      <c r="F8" s="69"/>
      <c r="G8" s="69"/>
      <c r="H8" s="69"/>
      <c r="I8" s="69"/>
      <c r="J8" s="69"/>
      <c r="K8" s="69"/>
      <c r="L8" s="70"/>
      <c r="M8" s="72"/>
      <c r="N8" s="74"/>
    </row>
    <row r="9" spans="1:14" ht="24" customHeight="1" x14ac:dyDescent="0.3">
      <c r="A9" s="75" t="s">
        <v>1</v>
      </c>
      <c r="B9" s="76"/>
      <c r="C9" s="77" t="s">
        <v>1426</v>
      </c>
      <c r="D9" s="77"/>
      <c r="E9" s="77"/>
      <c r="F9" s="77"/>
      <c r="G9" s="77"/>
      <c r="H9" s="77"/>
      <c r="I9" s="77"/>
      <c r="J9" s="77"/>
      <c r="K9" s="77"/>
      <c r="L9" s="77"/>
      <c r="M9" s="77"/>
      <c r="N9" s="78"/>
    </row>
    <row r="10" spans="1:14" ht="24" customHeight="1" x14ac:dyDescent="0.3">
      <c r="A10" s="75" t="s">
        <v>2</v>
      </c>
      <c r="B10" s="76"/>
      <c r="C10" s="79" t="s">
        <v>1308</v>
      </c>
      <c r="D10" s="80"/>
      <c r="E10" s="80"/>
      <c r="F10" s="80"/>
      <c r="G10" s="80"/>
      <c r="H10" s="80"/>
      <c r="I10" s="80"/>
      <c r="J10" s="80"/>
      <c r="K10" s="80"/>
      <c r="L10" s="80"/>
      <c r="M10" s="80"/>
      <c r="N10" s="81"/>
    </row>
    <row r="11" spans="1:14" ht="66.75" customHeight="1" x14ac:dyDescent="0.3">
      <c r="A11" s="75" t="s">
        <v>3</v>
      </c>
      <c r="B11" s="76"/>
      <c r="C11" s="82" t="s">
        <v>1260</v>
      </c>
      <c r="D11" s="82"/>
      <c r="E11" s="82"/>
      <c r="F11" s="82"/>
      <c r="G11" s="82"/>
      <c r="H11" s="82"/>
      <c r="I11" s="82"/>
      <c r="J11" s="82"/>
      <c r="K11" s="82"/>
      <c r="L11" s="82"/>
      <c r="M11" s="82"/>
      <c r="N11" s="83"/>
    </row>
    <row r="12" spans="1:14" ht="21" thickBot="1" x14ac:dyDescent="0.35">
      <c r="A12" s="84" t="s">
        <v>4</v>
      </c>
      <c r="B12" s="85"/>
      <c r="C12" s="86" t="s">
        <v>1261</v>
      </c>
      <c r="D12" s="86"/>
      <c r="E12" s="86"/>
      <c r="F12" s="86"/>
      <c r="G12" s="86"/>
      <c r="H12" s="86"/>
      <c r="I12" s="86"/>
      <c r="J12" s="86"/>
      <c r="K12" s="86"/>
      <c r="L12" s="86"/>
      <c r="M12" s="86"/>
      <c r="N12" s="87"/>
    </row>
    <row r="13" spans="1:14" ht="23.25" thickBot="1" x14ac:dyDescent="0.45">
      <c r="A13" s="88" t="s">
        <v>5</v>
      </c>
      <c r="B13" s="89"/>
      <c r="C13" s="89"/>
      <c r="D13" s="89"/>
      <c r="E13" s="89"/>
      <c r="F13" s="89"/>
      <c r="G13" s="89"/>
      <c r="H13" s="89"/>
      <c r="I13" s="89"/>
      <c r="J13" s="89"/>
      <c r="K13" s="89"/>
      <c r="L13" s="89"/>
      <c r="M13" s="89"/>
      <c r="N13" s="90"/>
    </row>
    <row r="14" spans="1:14" ht="17.25" thickBot="1" x14ac:dyDescent="0.35"/>
    <row r="15" spans="1:14" ht="17.25" x14ac:dyDescent="0.3">
      <c r="A15" s="91" t="s">
        <v>6</v>
      </c>
      <c r="B15" s="92" t="s">
        <v>7</v>
      </c>
      <c r="C15" s="92"/>
      <c r="D15" s="92"/>
      <c r="E15" s="92"/>
      <c r="F15" s="93"/>
    </row>
    <row r="16" spans="1:14" ht="60" x14ac:dyDescent="0.3">
      <c r="A16" s="94"/>
      <c r="B16" s="95" t="s">
        <v>8</v>
      </c>
      <c r="C16" s="95"/>
      <c r="D16" s="95"/>
      <c r="E16" s="96" t="s">
        <v>9</v>
      </c>
      <c r="F16" s="97" t="s">
        <v>10</v>
      </c>
      <c r="G16" s="96" t="s">
        <v>11</v>
      </c>
    </row>
    <row r="17" spans="1:7" x14ac:dyDescent="0.3">
      <c r="A17" s="98" t="s">
        <v>12</v>
      </c>
      <c r="B17" s="99" t="str">
        <f>ADMINISTRATIVAS!C9</f>
        <v>POLÍTICAS DE SEGURIDAD DE LA INFORMACIÓN</v>
      </c>
      <c r="C17" s="99"/>
      <c r="D17" s="99"/>
      <c r="E17" s="100">
        <f>VLOOKUP(A17,ADMINISTRATIVAS!$E$8:$L$72,7,FALSE)</f>
        <v>100</v>
      </c>
      <c r="F17" s="101">
        <v>100</v>
      </c>
      <c r="G17" s="102" t="str">
        <f>IF(E17&lt;=1,"INEXISTENTE",IF(E17&lt;=20,"INICIAL",IF(E17&lt;=40,"REPETIBLE",IF(E17&lt;=60,"EFECTIVO",IF(E17&lt;=80,"GESTIONADO","OPTIMIZADO")))))</f>
        <v>OPTIMIZADO</v>
      </c>
    </row>
    <row r="18" spans="1:7" x14ac:dyDescent="0.3">
      <c r="A18" s="98" t="s">
        <v>13</v>
      </c>
      <c r="B18" s="99" t="str">
        <f>ADMINISTRATIVAS!C13</f>
        <v>ORGANIZACIÓN DE LA SEGURIDAD DE LA INFORMACIÓN</v>
      </c>
      <c r="C18" s="99"/>
      <c r="D18" s="99"/>
      <c r="E18" s="100">
        <f>VLOOKUP(A18,ADMINISTRATIVAS!$E$8:$L$72,7,FALSE)</f>
        <v>80</v>
      </c>
      <c r="F18" s="101">
        <v>100</v>
      </c>
      <c r="G18" s="102" t="str">
        <f t="shared" ref="G18:G31" si="0">IF(E18&lt;=1,"INEXISTENTE",IF(E18&lt;=20,"INICIAL",IF(E18&lt;=40,"REPETIBLE",IF(E18&lt;=60,"EFECTIVO",IF(E18&lt;=80,"GESTIONADO","OPTIMIZADO")))))</f>
        <v>GESTIONADO</v>
      </c>
    </row>
    <row r="19" spans="1:7" x14ac:dyDescent="0.3">
      <c r="A19" s="98" t="s">
        <v>14</v>
      </c>
      <c r="B19" s="99" t="str">
        <f>ADMINISTRATIVAS!C24</f>
        <v>SEGURIDAD DE LOS RECURSOS HUMANOS</v>
      </c>
      <c r="C19" s="99"/>
      <c r="D19" s="99"/>
      <c r="E19" s="100">
        <f>VLOOKUP(A19,ADMINISTRATIVAS!$E$8:$L$72,7,FALSE)</f>
        <v>82</v>
      </c>
      <c r="F19" s="101">
        <v>100</v>
      </c>
      <c r="G19" s="102" t="str">
        <f t="shared" si="0"/>
        <v>OPTIMIZADO</v>
      </c>
    </row>
    <row r="20" spans="1:7" x14ac:dyDescent="0.3">
      <c r="A20" s="98" t="s">
        <v>15</v>
      </c>
      <c r="B20" s="99" t="str">
        <f>ADMINISTRATIVAS!C35</f>
        <v>GESTIÓN DE ACTIVOS</v>
      </c>
      <c r="C20" s="99"/>
      <c r="D20" s="99"/>
      <c r="E20" s="100">
        <f>VLOOKUP(A20,ADMINISTRATIVAS!$E$8:$L$72,7,FALSE)</f>
        <v>78</v>
      </c>
      <c r="F20" s="101">
        <v>100</v>
      </c>
      <c r="G20" s="102" t="str">
        <f t="shared" si="0"/>
        <v>GESTIONADO</v>
      </c>
    </row>
    <row r="21" spans="1:7" x14ac:dyDescent="0.3">
      <c r="A21" s="98" t="s">
        <v>16</v>
      </c>
      <c r="B21" s="99" t="s">
        <v>17</v>
      </c>
      <c r="C21" s="99"/>
      <c r="D21" s="99"/>
      <c r="E21" s="100">
        <f>VLOOKUP(A21,TECNICAS!$E$10:$K$115,7,FALSE)</f>
        <v>71</v>
      </c>
      <c r="F21" s="101">
        <v>100</v>
      </c>
      <c r="G21" s="102" t="str">
        <f t="shared" si="0"/>
        <v>GESTIONADO</v>
      </c>
    </row>
    <row r="22" spans="1:7" x14ac:dyDescent="0.3">
      <c r="A22" s="98" t="s">
        <v>18</v>
      </c>
      <c r="B22" s="99" t="s">
        <v>19</v>
      </c>
      <c r="C22" s="99"/>
      <c r="D22" s="99"/>
      <c r="E22" s="100">
        <f>VLOOKUP(A22,TECNICAS!$E$10:$K$115,7,FALSE)</f>
        <v>80</v>
      </c>
      <c r="F22" s="101">
        <v>100</v>
      </c>
      <c r="G22" s="102" t="str">
        <f t="shared" si="0"/>
        <v>GESTIONADO</v>
      </c>
    </row>
    <row r="23" spans="1:7" x14ac:dyDescent="0.3">
      <c r="A23" s="98" t="s">
        <v>20</v>
      </c>
      <c r="B23" s="99" t="s">
        <v>21</v>
      </c>
      <c r="C23" s="99"/>
      <c r="D23" s="99"/>
      <c r="E23" s="100">
        <f>VLOOKUP(A23,TECNICAS!$E$10:$K$115,7,FALSE)</f>
        <v>71</v>
      </c>
      <c r="F23" s="101">
        <v>100</v>
      </c>
      <c r="G23" s="102" t="str">
        <f t="shared" si="0"/>
        <v>GESTIONADO</v>
      </c>
    </row>
    <row r="24" spans="1:7" x14ac:dyDescent="0.3">
      <c r="A24" s="98" t="s">
        <v>22</v>
      </c>
      <c r="B24" s="99" t="s">
        <v>23</v>
      </c>
      <c r="C24" s="99"/>
      <c r="D24" s="99"/>
      <c r="E24" s="100">
        <f>VLOOKUP(A24,TECNICAS!$E$10:$K$115,7,FALSE)</f>
        <v>79</v>
      </c>
      <c r="F24" s="101">
        <v>100</v>
      </c>
      <c r="G24" s="102" t="str">
        <f t="shared" si="0"/>
        <v>GESTIONADO</v>
      </c>
    </row>
    <row r="25" spans="1:7" x14ac:dyDescent="0.3">
      <c r="A25" s="98" t="s">
        <v>24</v>
      </c>
      <c r="B25" s="99" t="s">
        <v>25</v>
      </c>
      <c r="C25" s="99"/>
      <c r="D25" s="99"/>
      <c r="E25" s="100">
        <f>VLOOKUP(A25,TECNICAS!$E$10:$K$115,7,FALSE)</f>
        <v>78</v>
      </c>
      <c r="F25" s="101">
        <v>100</v>
      </c>
      <c r="G25" s="102" t="str">
        <f t="shared" si="0"/>
        <v>GESTIONADO</v>
      </c>
    </row>
    <row r="26" spans="1:7" x14ac:dyDescent="0.3">
      <c r="A26" s="98" t="s">
        <v>26</v>
      </c>
      <c r="B26" s="99" t="s">
        <v>27</v>
      </c>
      <c r="C26" s="99"/>
      <c r="D26" s="99"/>
      <c r="E26" s="100">
        <f>VLOOKUP(A26,TECNICAS!$E$10:$K$115,7,FALSE)</f>
        <v>80</v>
      </c>
      <c r="F26" s="101">
        <v>100</v>
      </c>
      <c r="G26" s="102" t="str">
        <f t="shared" si="0"/>
        <v>GESTIONADO</v>
      </c>
    </row>
    <row r="27" spans="1:7" x14ac:dyDescent="0.3">
      <c r="A27" s="98" t="s">
        <v>28</v>
      </c>
      <c r="B27" s="103" t="s">
        <v>29</v>
      </c>
      <c r="C27" s="104"/>
      <c r="D27" s="105"/>
      <c r="E27" s="100">
        <f>VLOOKUP(A27,ADMINISTRATIVAS!$E$8:$L$72,7,FALSE)</f>
        <v>70</v>
      </c>
      <c r="F27" s="101">
        <v>100</v>
      </c>
      <c r="G27" s="102" t="str">
        <f t="shared" si="0"/>
        <v>GESTIONADO</v>
      </c>
    </row>
    <row r="28" spans="1:7" x14ac:dyDescent="0.3">
      <c r="A28" s="98" t="s">
        <v>30</v>
      </c>
      <c r="B28" s="99" t="s">
        <v>31</v>
      </c>
      <c r="C28" s="99"/>
      <c r="D28" s="99"/>
      <c r="E28" s="100">
        <f>VLOOKUP(A28,TECNICAS!$E$10:$K$115,7,FALSE)</f>
        <v>86</v>
      </c>
      <c r="F28" s="101">
        <v>100</v>
      </c>
      <c r="G28" s="102" t="str">
        <f t="shared" si="0"/>
        <v>OPTIMIZADO</v>
      </c>
    </row>
    <row r="29" spans="1:7" ht="27.75" customHeight="1" x14ac:dyDescent="0.3">
      <c r="A29" s="98" t="s">
        <v>32</v>
      </c>
      <c r="B29" s="106" t="str">
        <f>ADMINISTRATIVAS!C50</f>
        <v>ASPECTOS DE SEGURIDAD DE LA INFORMACIÓN DE LA GESTIÓN DE LA CONTINUIDAD DEL NEGOCIO</v>
      </c>
      <c r="C29" s="106"/>
      <c r="D29" s="106"/>
      <c r="E29" s="107">
        <f>VLOOKUP(A29,ADMINISTRATIVAS!$E$8:$L$72,7,FALSE)</f>
        <v>70</v>
      </c>
      <c r="F29" s="101">
        <v>100</v>
      </c>
      <c r="G29" s="102" t="str">
        <f t="shared" si="0"/>
        <v>GESTIONADO</v>
      </c>
    </row>
    <row r="30" spans="1:7" ht="17.25" thickBot="1" x14ac:dyDescent="0.35">
      <c r="A30" s="108" t="s">
        <v>33</v>
      </c>
      <c r="B30" s="109" t="str">
        <f>ADMINISTRATIVAS!C58</f>
        <v>CUMPLIMIENTO</v>
      </c>
      <c r="C30" s="109"/>
      <c r="D30" s="109"/>
      <c r="E30" s="110">
        <f>VLOOKUP(A30,ADMINISTRATIVAS!$E$8:$L$72,7,FALSE)</f>
        <v>85</v>
      </c>
      <c r="F30" s="101">
        <v>100</v>
      </c>
      <c r="G30" s="102" t="str">
        <f t="shared" si="0"/>
        <v>OPTIMIZADO</v>
      </c>
    </row>
    <row r="31" spans="1:7" ht="17.25" thickBot="1" x14ac:dyDescent="0.35">
      <c r="A31" s="111" t="s">
        <v>34</v>
      </c>
      <c r="B31" s="112"/>
      <c r="C31" s="112"/>
      <c r="D31" s="112"/>
      <c r="E31" s="113">
        <f>AVERAGE(E17:E30)</f>
        <v>79.285714285714292</v>
      </c>
      <c r="F31" s="114">
        <f>AVERAGE(F17:F30)</f>
        <v>100</v>
      </c>
      <c r="G31" s="102" t="str">
        <f t="shared" si="0"/>
        <v>GESTIONADO</v>
      </c>
    </row>
    <row r="32" spans="1:7" ht="17.25" thickBot="1" x14ac:dyDescent="0.35"/>
    <row r="33" spans="1:14" ht="23.25" thickBot="1" x14ac:dyDescent="0.35">
      <c r="A33" s="115" t="s">
        <v>35</v>
      </c>
      <c r="B33" s="116"/>
      <c r="C33" s="116"/>
      <c r="D33" s="116"/>
      <c r="E33" s="116"/>
      <c r="F33" s="116"/>
      <c r="G33" s="116"/>
      <c r="H33" s="116"/>
      <c r="I33" s="116"/>
      <c r="J33" s="116"/>
      <c r="K33" s="116"/>
      <c r="L33" s="116"/>
      <c r="M33" s="116"/>
      <c r="N33" s="117"/>
    </row>
    <row r="34" spans="1:14" ht="17.25" thickBot="1" x14ac:dyDescent="0.35">
      <c r="G34" s="118"/>
    </row>
    <row r="35" spans="1:14" ht="22.5" x14ac:dyDescent="0.3">
      <c r="A35" s="119" t="s">
        <v>36</v>
      </c>
      <c r="B35" s="120" t="s">
        <v>37</v>
      </c>
      <c r="C35" s="121"/>
      <c r="D35" s="121"/>
      <c r="E35" s="121"/>
      <c r="F35" s="122"/>
      <c r="G35" s="123"/>
    </row>
    <row r="36" spans="1:14" ht="90" x14ac:dyDescent="0.3">
      <c r="A36" s="124"/>
      <c r="B36" s="125" t="s">
        <v>38</v>
      </c>
      <c r="C36" s="126"/>
      <c r="D36" s="127" t="s">
        <v>39</v>
      </c>
      <c r="E36" s="128" t="s">
        <v>40</v>
      </c>
      <c r="F36" s="129"/>
      <c r="G36" s="130"/>
    </row>
    <row r="37" spans="1:14" ht="20.25" x14ac:dyDescent="0.35">
      <c r="A37" s="131">
        <v>1</v>
      </c>
      <c r="B37" s="132" t="s">
        <v>41</v>
      </c>
      <c r="C37" s="133"/>
      <c r="D37" s="134">
        <f>IF(PHVA!L25&gt;=40,40,PHVA!L25)/100</f>
        <v>0.35555555555555557</v>
      </c>
      <c r="E37" s="135">
        <v>0.4</v>
      </c>
      <c r="F37" s="136"/>
    </row>
    <row r="38" spans="1:14" ht="20.25" x14ac:dyDescent="0.35">
      <c r="A38" s="137">
        <v>2</v>
      </c>
      <c r="B38" s="132" t="s">
        <v>42</v>
      </c>
      <c r="C38" s="133"/>
      <c r="D38" s="134">
        <f>IF(PHVA!L30&gt;=40,40,PHVA!L30)/100</f>
        <v>0.14964285714285713</v>
      </c>
      <c r="E38" s="135">
        <v>0.2</v>
      </c>
      <c r="F38" s="136"/>
    </row>
    <row r="39" spans="1:14" ht="20.25" x14ac:dyDescent="0.35">
      <c r="A39" s="137">
        <v>3</v>
      </c>
      <c r="B39" s="132" t="s">
        <v>43</v>
      </c>
      <c r="C39" s="133"/>
      <c r="D39" s="134">
        <f>IF(PHVA!L34&gt;=40,40,PHVA!L34)/100</f>
        <v>0.16</v>
      </c>
      <c r="E39" s="135">
        <v>0.2</v>
      </c>
      <c r="F39" s="136"/>
      <c r="G39" s="118"/>
    </row>
    <row r="40" spans="1:14" ht="20.25" x14ac:dyDescent="0.35">
      <c r="A40" s="137">
        <v>4</v>
      </c>
      <c r="B40" s="132" t="s">
        <v>44</v>
      </c>
      <c r="C40" s="133"/>
      <c r="D40" s="134">
        <f>IF(PHVA!L37&gt;=40,40,PHVA!L37)/100</f>
        <v>0.16</v>
      </c>
      <c r="E40" s="135">
        <v>0.2</v>
      </c>
      <c r="F40" s="136"/>
      <c r="G40" s="118"/>
    </row>
    <row r="41" spans="1:14" ht="23.25" thickBot="1" x14ac:dyDescent="0.35">
      <c r="A41" s="138" t="s">
        <v>45</v>
      </c>
      <c r="B41" s="139"/>
      <c r="C41" s="139"/>
      <c r="D41" s="140">
        <f>SUM(D37:D40)</f>
        <v>0.82519841269841276</v>
      </c>
      <c r="E41" s="141">
        <f>SUM(E37:F40)</f>
        <v>1</v>
      </c>
      <c r="F41" s="142"/>
    </row>
    <row r="49" spans="1:15" ht="17.25" thickBot="1" x14ac:dyDescent="0.35"/>
    <row r="50" spans="1:15" ht="23.25" thickBot="1" x14ac:dyDescent="0.35">
      <c r="A50" s="115" t="s">
        <v>46</v>
      </c>
      <c r="B50" s="116"/>
      <c r="C50" s="116"/>
      <c r="D50" s="116"/>
      <c r="E50" s="116"/>
      <c r="F50" s="116"/>
      <c r="G50" s="116"/>
      <c r="H50" s="116"/>
      <c r="I50" s="116"/>
      <c r="J50" s="116"/>
      <c r="K50" s="116"/>
      <c r="L50" s="116"/>
      <c r="M50" s="116"/>
      <c r="N50" s="117"/>
    </row>
    <row r="51" spans="1:15" ht="22.5" x14ac:dyDescent="0.4">
      <c r="B51" s="143"/>
      <c r="C51" s="144"/>
      <c r="D51" s="144"/>
      <c r="E51" s="144"/>
      <c r="F51" s="144"/>
      <c r="G51" s="144"/>
      <c r="H51" s="144"/>
      <c r="I51" s="144"/>
      <c r="J51" s="144"/>
      <c r="K51" s="144"/>
      <c r="L51" s="144"/>
      <c r="M51" s="144"/>
      <c r="N51" s="144"/>
    </row>
    <row r="52" spans="1:15" ht="22.5" x14ac:dyDescent="0.4">
      <c r="C52" s="145"/>
      <c r="D52" s="146" t="s">
        <v>47</v>
      </c>
      <c r="E52" s="147" t="s">
        <v>48</v>
      </c>
      <c r="F52" s="147" t="s">
        <v>49</v>
      </c>
      <c r="J52" s="144"/>
      <c r="K52" s="144"/>
      <c r="N52" s="148" t="s">
        <v>50</v>
      </c>
      <c r="O52" s="148"/>
    </row>
    <row r="53" spans="1:15" ht="22.5" x14ac:dyDescent="0.4">
      <c r="C53" s="145"/>
      <c r="D53" s="146"/>
      <c r="E53" s="147"/>
      <c r="F53" s="147"/>
      <c r="J53" s="144"/>
      <c r="K53" s="144"/>
      <c r="N53" s="149"/>
      <c r="O53" s="149"/>
    </row>
    <row r="54" spans="1:15" ht="22.5" x14ac:dyDescent="0.4">
      <c r="B54" s="150" t="s">
        <v>51</v>
      </c>
      <c r="C54" s="151" t="s">
        <v>52</v>
      </c>
      <c r="D54" s="152" t="str">
        <f>IF(E54&lt;3,"SUFICIENTE",IF(E54&lt;7,"INTERMEDIO","CRITICO"))</f>
        <v>SUFICIENTE</v>
      </c>
      <c r="E54" s="153">
        <f>COUNTIF(MADUREZ!H10:H19,"MENOR")</f>
        <v>0</v>
      </c>
      <c r="F54" s="154">
        <v>10</v>
      </c>
      <c r="J54" s="144"/>
      <c r="K54" s="144"/>
      <c r="N54" s="155" t="s">
        <v>53</v>
      </c>
      <c r="O54" s="155" t="s">
        <v>54</v>
      </c>
    </row>
    <row r="55" spans="1:15" ht="22.5" x14ac:dyDescent="0.4">
      <c r="B55" s="150"/>
      <c r="C55" s="151"/>
      <c r="D55" s="152"/>
      <c r="E55" s="153"/>
      <c r="F55" s="154"/>
      <c r="J55" s="144"/>
      <c r="K55" s="144"/>
      <c r="N55" s="155" t="s">
        <v>55</v>
      </c>
      <c r="O55" s="156" t="s">
        <v>56</v>
      </c>
    </row>
    <row r="56" spans="1:15" ht="22.5" x14ac:dyDescent="0.4">
      <c r="B56" s="150"/>
      <c r="C56" s="157" t="s">
        <v>57</v>
      </c>
      <c r="D56" s="152" t="str">
        <f>IF(E56&lt;7,"SUFICIENTE",IF(E56&lt;15,"INTERMEDIO","CRÍTICO"))</f>
        <v>SUFICIENTE</v>
      </c>
      <c r="E56" s="153">
        <f>COUNTIF(MADUREZ!J10:J31,"MENOR")</f>
        <v>0</v>
      </c>
      <c r="F56" s="154">
        <v>21</v>
      </c>
      <c r="J56" s="144"/>
      <c r="K56" s="144"/>
      <c r="N56" s="155" t="s">
        <v>58</v>
      </c>
      <c r="O56" s="155" t="s">
        <v>59</v>
      </c>
    </row>
    <row r="57" spans="1:15" ht="22.5" x14ac:dyDescent="0.4">
      <c r="B57" s="150"/>
      <c r="C57" s="158"/>
      <c r="D57" s="152"/>
      <c r="E57" s="153"/>
      <c r="F57" s="154"/>
      <c r="J57" s="144"/>
      <c r="K57" s="144"/>
      <c r="L57" s="144"/>
      <c r="M57" s="144"/>
      <c r="N57" s="144"/>
    </row>
    <row r="58" spans="1:15" ht="22.5" x14ac:dyDescent="0.4">
      <c r="B58" s="150"/>
      <c r="C58" s="159" t="s">
        <v>60</v>
      </c>
      <c r="D58" s="152" t="str">
        <f>IF(E58&lt;14,"SUFICIENTE",IF(E58&lt;30,"INTERMEDIO","CRÍTICO"))</f>
        <v>SUFICIENTE</v>
      </c>
      <c r="E58" s="153">
        <f>COUNTIF(MADUREZ!L10:L53,"MENOR")</f>
        <v>0</v>
      </c>
      <c r="F58" s="154">
        <v>42</v>
      </c>
      <c r="J58" s="144"/>
      <c r="K58" s="144"/>
      <c r="L58" s="144"/>
      <c r="M58" s="144"/>
      <c r="N58" s="144"/>
    </row>
    <row r="59" spans="1:15" ht="22.5" x14ac:dyDescent="0.4">
      <c r="B59" s="150"/>
      <c r="C59" s="160"/>
      <c r="D59" s="152"/>
      <c r="E59" s="153"/>
      <c r="F59" s="154"/>
      <c r="J59" s="144"/>
      <c r="K59" s="144"/>
      <c r="L59" s="144"/>
      <c r="M59" s="144"/>
      <c r="N59" s="144"/>
    </row>
    <row r="60" spans="1:15" ht="22.5" x14ac:dyDescent="0.4">
      <c r="A60" s="161"/>
      <c r="B60" s="150"/>
      <c r="C60" s="162" t="s">
        <v>61</v>
      </c>
      <c r="D60" s="152" t="str">
        <f>IF(E60&lt;20,"SUFICIENTE",IF(E60&lt;40,"INTERMEDIO","CRÍTICO"))</f>
        <v>SUFICIENTE</v>
      </c>
      <c r="E60" s="153">
        <f>COUNTIF(MADUREZ!N10:N71,"MENOR")</f>
        <v>8</v>
      </c>
      <c r="F60" s="154">
        <v>59</v>
      </c>
      <c r="J60" s="144"/>
      <c r="K60" s="144"/>
      <c r="L60" s="144"/>
      <c r="M60" s="144"/>
      <c r="N60" s="144"/>
    </row>
    <row r="61" spans="1:15" ht="22.5" x14ac:dyDescent="0.4">
      <c r="A61" s="161"/>
      <c r="B61" s="150"/>
      <c r="C61" s="163"/>
      <c r="D61" s="152"/>
      <c r="E61" s="153"/>
      <c r="F61" s="154"/>
      <c r="J61" s="144"/>
      <c r="K61" s="144"/>
      <c r="L61" s="144"/>
      <c r="M61" s="144"/>
      <c r="N61" s="144"/>
    </row>
    <row r="62" spans="1:15" ht="22.5" x14ac:dyDescent="0.4">
      <c r="A62" s="161"/>
      <c r="B62" s="150"/>
      <c r="C62" s="164" t="s">
        <v>62</v>
      </c>
      <c r="D62" s="152" t="str">
        <f>IF(E62&lt;20,"SUFICIENTE",IF(E62&lt;20,"INTERMEDIO","CRÍTICO"))</f>
        <v>CRÍTICO</v>
      </c>
      <c r="E62" s="153">
        <f>COUNTIF(MADUREZ!P10:P73,"MENOR")</f>
        <v>43</v>
      </c>
      <c r="F62" s="154">
        <v>60</v>
      </c>
      <c r="J62" s="144"/>
      <c r="K62" s="144"/>
      <c r="L62" s="144"/>
      <c r="M62" s="144"/>
      <c r="N62" s="144"/>
    </row>
    <row r="63" spans="1:15" ht="22.5" x14ac:dyDescent="0.4">
      <c r="A63" s="161"/>
      <c r="B63" s="150"/>
      <c r="C63" s="165"/>
      <c r="D63" s="152"/>
      <c r="E63" s="153"/>
      <c r="F63" s="154"/>
      <c r="J63" s="144"/>
      <c r="K63" s="144"/>
      <c r="L63" s="144"/>
      <c r="M63" s="144"/>
      <c r="N63" s="144"/>
    </row>
    <row r="64" spans="1:15" ht="22.5" x14ac:dyDescent="0.4">
      <c r="B64" s="143"/>
      <c r="C64" s="144"/>
      <c r="D64" s="144"/>
      <c r="E64" s="144"/>
      <c r="F64" s="144"/>
      <c r="G64" s="144"/>
      <c r="H64" s="144"/>
      <c r="I64" s="144"/>
      <c r="J64" s="144"/>
      <c r="K64" s="144"/>
      <c r="L64" s="144"/>
      <c r="M64" s="144"/>
      <c r="N64" s="144"/>
    </row>
    <row r="65" spans="1:16" ht="17.25" thickBot="1" x14ac:dyDescent="0.35"/>
    <row r="66" spans="1:16" ht="23.25" thickBot="1" x14ac:dyDescent="0.35">
      <c r="A66" s="115" t="s">
        <v>63</v>
      </c>
      <c r="B66" s="116"/>
      <c r="C66" s="116"/>
      <c r="D66" s="116"/>
      <c r="E66" s="116"/>
      <c r="F66" s="116"/>
      <c r="G66" s="116"/>
      <c r="H66" s="116"/>
      <c r="I66" s="116"/>
      <c r="J66" s="116"/>
      <c r="K66" s="116"/>
      <c r="L66" s="116"/>
      <c r="M66" s="116"/>
      <c r="N66" s="117"/>
    </row>
    <row r="68" spans="1:16" ht="17.25" hidden="1" thickBot="1" x14ac:dyDescent="0.35">
      <c r="A68" s="166" t="s">
        <v>64</v>
      </c>
      <c r="C68" s="167" t="s">
        <v>65</v>
      </c>
      <c r="D68" s="45"/>
      <c r="E68" s="45"/>
      <c r="F68" s="45"/>
      <c r="G68" s="45"/>
      <c r="H68" s="45"/>
      <c r="I68" s="45"/>
      <c r="J68" s="45"/>
      <c r="K68" s="45"/>
      <c r="L68" s="45"/>
      <c r="M68" s="45"/>
      <c r="N68" s="45"/>
      <c r="O68" s="45"/>
      <c r="P68" s="45"/>
    </row>
    <row r="69" spans="1:16" hidden="1" x14ac:dyDescent="0.3">
      <c r="A69" s="168" t="s">
        <v>66</v>
      </c>
      <c r="C69" s="169">
        <v>60</v>
      </c>
    </row>
    <row r="70" spans="1:16" hidden="1" x14ac:dyDescent="0.3">
      <c r="A70" s="170" t="s">
        <v>67</v>
      </c>
      <c r="C70" s="169">
        <v>60</v>
      </c>
    </row>
    <row r="71" spans="1:16" hidden="1" x14ac:dyDescent="0.3">
      <c r="A71" s="170" t="s">
        <v>68</v>
      </c>
      <c r="C71" s="169">
        <v>60</v>
      </c>
    </row>
    <row r="72" spans="1:16" hidden="1" x14ac:dyDescent="0.3">
      <c r="A72" s="170" t="s">
        <v>69</v>
      </c>
      <c r="C72" s="169">
        <v>60</v>
      </c>
    </row>
    <row r="73" spans="1:16" ht="17.25" hidden="1" thickBot="1" x14ac:dyDescent="0.35">
      <c r="A73" s="171" t="s">
        <v>70</v>
      </c>
      <c r="C73" s="169">
        <v>60</v>
      </c>
    </row>
    <row r="74" spans="1:16" ht="17.25" hidden="1" thickBot="1" x14ac:dyDescent="0.35">
      <c r="A74" s="172" t="s">
        <v>71</v>
      </c>
      <c r="C74" s="173"/>
    </row>
    <row r="75" spans="1:16" x14ac:dyDescent="0.3">
      <c r="A75" s="174"/>
      <c r="B75" s="175"/>
      <c r="C75" s="176"/>
      <c r="D75" s="177"/>
      <c r="E75" s="177"/>
      <c r="F75" s="177"/>
      <c r="G75" s="177"/>
      <c r="H75" s="177"/>
      <c r="I75" s="177"/>
      <c r="J75" s="177"/>
      <c r="K75" s="177"/>
      <c r="L75" s="177"/>
      <c r="M75" s="177"/>
      <c r="N75" s="177"/>
      <c r="O75" s="177"/>
      <c r="P75" s="177"/>
    </row>
    <row r="76" spans="1:16" x14ac:dyDescent="0.3">
      <c r="A76" s="174"/>
      <c r="B76" s="175"/>
      <c r="C76" s="176"/>
      <c r="D76" s="177"/>
      <c r="E76" s="177"/>
      <c r="F76" s="177"/>
      <c r="G76" s="177"/>
      <c r="H76" s="177"/>
      <c r="I76" s="177"/>
      <c r="J76" s="177"/>
      <c r="K76" s="177"/>
      <c r="L76" s="177"/>
      <c r="M76" s="177"/>
      <c r="N76" s="177"/>
      <c r="O76" s="177"/>
      <c r="P76" s="177"/>
    </row>
    <row r="77" spans="1:16" x14ac:dyDescent="0.3">
      <c r="A77" s="174"/>
      <c r="B77" s="175"/>
      <c r="C77" s="176"/>
      <c r="D77" s="177"/>
      <c r="E77" s="177"/>
      <c r="F77" s="177"/>
      <c r="G77" s="177"/>
      <c r="H77" s="177"/>
      <c r="I77" s="177"/>
      <c r="J77" s="177"/>
      <c r="K77" s="177"/>
      <c r="L77" s="177"/>
      <c r="M77" s="177"/>
      <c r="N77" s="177"/>
      <c r="O77" s="177"/>
      <c r="P77" s="177"/>
    </row>
    <row r="78" spans="1:16" x14ac:dyDescent="0.3">
      <c r="A78" s="174"/>
      <c r="B78" s="175"/>
      <c r="C78" s="176"/>
      <c r="D78" s="177"/>
      <c r="E78" s="177"/>
      <c r="F78" s="177"/>
      <c r="G78" s="177"/>
      <c r="H78" s="177"/>
      <c r="I78" s="177"/>
      <c r="J78" s="177"/>
      <c r="K78" s="177"/>
      <c r="L78" s="177"/>
      <c r="M78" s="177"/>
      <c r="N78" s="177"/>
      <c r="O78" s="177"/>
      <c r="P78" s="177"/>
    </row>
    <row r="79" spans="1:16" x14ac:dyDescent="0.3">
      <c r="A79" s="174"/>
      <c r="B79" s="175"/>
      <c r="C79" s="176"/>
      <c r="D79" s="177"/>
      <c r="E79" s="177"/>
      <c r="F79" s="177"/>
      <c r="G79" s="177"/>
      <c r="H79" s="177"/>
      <c r="I79" s="177"/>
      <c r="J79" s="177"/>
      <c r="K79" s="177"/>
      <c r="L79" s="177"/>
      <c r="M79" s="177"/>
      <c r="N79" s="177"/>
      <c r="O79" s="177"/>
      <c r="P79" s="177"/>
    </row>
    <row r="80" spans="1:16" x14ac:dyDescent="0.3">
      <c r="A80" s="174"/>
      <c r="B80" s="175"/>
      <c r="C80" s="176"/>
      <c r="D80" s="177"/>
      <c r="E80" s="177"/>
      <c r="F80" s="177"/>
      <c r="G80" s="177"/>
      <c r="H80" s="177"/>
      <c r="I80" s="177"/>
      <c r="J80" s="177"/>
      <c r="K80" s="177"/>
      <c r="L80" s="177"/>
      <c r="M80" s="177"/>
      <c r="N80" s="177"/>
      <c r="O80" s="177"/>
      <c r="P80" s="177"/>
    </row>
    <row r="81" spans="1:16" x14ac:dyDescent="0.3">
      <c r="A81" s="174"/>
      <c r="B81" s="175"/>
      <c r="C81" s="176"/>
      <c r="D81" s="177"/>
      <c r="E81" s="177"/>
      <c r="F81" s="177"/>
      <c r="G81" s="177"/>
      <c r="H81" s="177"/>
      <c r="I81" s="177"/>
      <c r="J81" s="177"/>
      <c r="K81" s="177"/>
      <c r="L81" s="177"/>
      <c r="M81" s="177"/>
      <c r="N81" s="177"/>
      <c r="O81" s="177"/>
      <c r="P81" s="177"/>
    </row>
    <row r="82" spans="1:16" x14ac:dyDescent="0.3">
      <c r="A82" s="174"/>
      <c r="B82" s="175"/>
      <c r="C82" s="176"/>
      <c r="D82" s="177"/>
      <c r="E82" s="177"/>
      <c r="F82" s="177"/>
      <c r="G82" s="177"/>
      <c r="H82" s="177"/>
      <c r="I82" s="177"/>
      <c r="J82" s="177"/>
      <c r="K82" s="177"/>
      <c r="L82" s="177"/>
      <c r="M82" s="177"/>
      <c r="N82" s="177"/>
      <c r="O82" s="177"/>
      <c r="P82" s="177"/>
    </row>
    <row r="83" spans="1:16" x14ac:dyDescent="0.3">
      <c r="A83" s="174"/>
      <c r="B83" s="175"/>
      <c r="C83" s="176"/>
      <c r="D83" s="177"/>
      <c r="E83" s="177"/>
      <c r="F83" s="177"/>
      <c r="G83" s="177"/>
      <c r="H83" s="177"/>
      <c r="I83" s="177"/>
      <c r="J83" s="177"/>
      <c r="K83" s="177"/>
      <c r="L83" s="177"/>
      <c r="M83" s="177"/>
      <c r="N83" s="177"/>
      <c r="O83" s="177"/>
      <c r="P83" s="177"/>
    </row>
    <row r="84" spans="1:16" x14ac:dyDescent="0.3">
      <c r="A84" s="174"/>
      <c r="B84" s="175"/>
      <c r="C84" s="176"/>
      <c r="D84" s="177"/>
      <c r="E84" s="177"/>
      <c r="F84" s="177"/>
      <c r="G84" s="177"/>
      <c r="H84" s="177"/>
      <c r="I84" s="177"/>
      <c r="J84" s="177"/>
      <c r="K84" s="177"/>
      <c r="L84" s="177"/>
      <c r="M84" s="177"/>
      <c r="N84" s="177"/>
      <c r="O84" s="177"/>
      <c r="P84" s="177"/>
    </row>
    <row r="85" spans="1:16" x14ac:dyDescent="0.3">
      <c r="A85" s="174"/>
      <c r="B85" s="175"/>
      <c r="C85" s="176"/>
      <c r="D85" s="177"/>
      <c r="E85" s="177"/>
      <c r="F85" s="177"/>
      <c r="G85" s="177"/>
      <c r="H85" s="177"/>
      <c r="I85" s="177"/>
      <c r="J85" s="177"/>
      <c r="K85" s="177"/>
      <c r="L85" s="177"/>
      <c r="M85" s="177"/>
      <c r="N85" s="177"/>
      <c r="O85" s="177"/>
      <c r="P85" s="177"/>
    </row>
    <row r="86" spans="1:16" x14ac:dyDescent="0.3">
      <c r="A86" s="174"/>
      <c r="B86" s="175"/>
      <c r="C86" s="176"/>
      <c r="D86" s="177"/>
      <c r="E86" s="177"/>
      <c r="F86" s="177"/>
      <c r="G86" s="177"/>
      <c r="H86" s="177"/>
      <c r="I86" s="177"/>
      <c r="J86" s="177"/>
      <c r="K86" s="177"/>
      <c r="L86" s="177"/>
      <c r="M86" s="177"/>
      <c r="N86" s="177"/>
      <c r="O86" s="177"/>
      <c r="P86" s="177"/>
    </row>
    <row r="87" spans="1:16" x14ac:dyDescent="0.3">
      <c r="A87" s="178"/>
      <c r="B87" s="178"/>
      <c r="C87" s="178"/>
      <c r="D87" s="178"/>
      <c r="E87" s="178"/>
      <c r="F87" s="178"/>
      <c r="G87" s="178"/>
      <c r="H87" s="178"/>
      <c r="I87" s="178"/>
      <c r="J87" s="178"/>
      <c r="K87" s="178"/>
      <c r="L87" s="178"/>
      <c r="M87" s="178"/>
      <c r="N87" s="178"/>
      <c r="O87" s="178"/>
      <c r="P87" s="178"/>
    </row>
    <row r="90" spans="1:16" x14ac:dyDescent="0.3">
      <c r="A90" s="179" t="s">
        <v>72</v>
      </c>
      <c r="B90" s="179"/>
      <c r="C90" s="179"/>
      <c r="J90" s="47"/>
      <c r="K90" s="46"/>
      <c r="L90" s="46"/>
    </row>
    <row r="91" spans="1:16" ht="33" x14ac:dyDescent="0.3">
      <c r="A91" s="180" t="s">
        <v>73</v>
      </c>
      <c r="B91" s="187" t="s">
        <v>74</v>
      </c>
      <c r="C91" s="187" t="s">
        <v>75</v>
      </c>
      <c r="D91" s="45"/>
      <c r="E91" s="45"/>
      <c r="F91" s="45"/>
      <c r="G91" s="45"/>
      <c r="H91" s="45"/>
      <c r="I91" s="45"/>
      <c r="J91" s="181"/>
      <c r="K91" s="182"/>
      <c r="L91" s="182"/>
      <c r="M91" s="45"/>
      <c r="N91" s="45"/>
      <c r="O91" s="45"/>
      <c r="P91" s="45"/>
    </row>
    <row r="92" spans="1:16" x14ac:dyDescent="0.3">
      <c r="A92" s="183" t="s">
        <v>67</v>
      </c>
      <c r="B92" s="184">
        <f>VLOOKUP(A92,CIBER!A200:B205,2,0)</f>
        <v>77.083333333333329</v>
      </c>
      <c r="C92" s="184">
        <v>100</v>
      </c>
      <c r="J92" s="47"/>
      <c r="K92" s="46"/>
      <c r="L92" s="46"/>
    </row>
    <row r="93" spans="1:16" x14ac:dyDescent="0.3">
      <c r="A93" s="183" t="s">
        <v>66</v>
      </c>
      <c r="B93" s="184">
        <f>VLOOKUP(A93,CIBER!A201:B206,2,0)</f>
        <v>81.538461538461533</v>
      </c>
      <c r="C93" s="184">
        <v>100</v>
      </c>
      <c r="J93" s="47"/>
      <c r="K93" s="46"/>
      <c r="L93" s="46"/>
    </row>
    <row r="94" spans="1:16" x14ac:dyDescent="0.3">
      <c r="A94" s="183" t="s">
        <v>70</v>
      </c>
      <c r="B94" s="184">
        <f>VLOOKUP(A94,CIBER!A202:B207,2,0)</f>
        <v>83.75</v>
      </c>
      <c r="C94" s="184">
        <v>100</v>
      </c>
      <c r="J94" s="47"/>
      <c r="K94" s="46"/>
      <c r="L94" s="46"/>
    </row>
    <row r="95" spans="1:16" x14ac:dyDescent="0.3">
      <c r="A95" s="183" t="s">
        <v>69</v>
      </c>
      <c r="B95" s="184">
        <f>VLOOKUP(A95,CIBER!A203:B208,2,0)</f>
        <v>80</v>
      </c>
      <c r="C95" s="184">
        <v>100</v>
      </c>
      <c r="J95" s="47"/>
      <c r="K95" s="46"/>
      <c r="L95" s="46"/>
    </row>
    <row r="96" spans="1:16" x14ac:dyDescent="0.3">
      <c r="A96" s="183" t="s">
        <v>76</v>
      </c>
      <c r="B96" s="184">
        <f>VLOOKUP(A96,CIBER!A200:B205,2,0)</f>
        <v>73.949579831932766</v>
      </c>
      <c r="C96" s="184">
        <v>100</v>
      </c>
    </row>
    <row r="97" spans="1:3" ht="18" thickBot="1" x14ac:dyDescent="0.35">
      <c r="A97" s="185" t="s">
        <v>45</v>
      </c>
      <c r="B97" s="186">
        <f>(SUM(B92:B96)/5)/100</f>
        <v>0.79264274940745538</v>
      </c>
      <c r="C97" s="186">
        <v>1</v>
      </c>
    </row>
  </sheetData>
  <mergeCells count="73">
    <mergeCell ref="A66:N66"/>
    <mergeCell ref="A90:C90"/>
    <mergeCell ref="M1:N8"/>
    <mergeCell ref="A1:B8"/>
    <mergeCell ref="C60:C61"/>
    <mergeCell ref="D60:D61"/>
    <mergeCell ref="E60:E61"/>
    <mergeCell ref="F60:F61"/>
    <mergeCell ref="C62:C63"/>
    <mergeCell ref="D62:D63"/>
    <mergeCell ref="E62:E63"/>
    <mergeCell ref="F62:F63"/>
    <mergeCell ref="D56:D57"/>
    <mergeCell ref="E56:E57"/>
    <mergeCell ref="F56:F57"/>
    <mergeCell ref="C58:C59"/>
    <mergeCell ref="B39:C39"/>
    <mergeCell ref="B40:C40"/>
    <mergeCell ref="N52:O53"/>
    <mergeCell ref="B54:B63"/>
    <mergeCell ref="C54:C55"/>
    <mergeCell ref="D54:D55"/>
    <mergeCell ref="E54:E55"/>
    <mergeCell ref="F54:F55"/>
    <mergeCell ref="C56:C57"/>
    <mergeCell ref="D58:D59"/>
    <mergeCell ref="E58:E59"/>
    <mergeCell ref="F58:F59"/>
    <mergeCell ref="D52:D53"/>
    <mergeCell ref="E52:E53"/>
    <mergeCell ref="F52:F53"/>
    <mergeCell ref="B26:D26"/>
    <mergeCell ref="B27:D27"/>
    <mergeCell ref="A50:N50"/>
    <mergeCell ref="B29:D29"/>
    <mergeCell ref="B30:D30"/>
    <mergeCell ref="A31:D31"/>
    <mergeCell ref="A33:N33"/>
    <mergeCell ref="A35:A36"/>
    <mergeCell ref="B35:F35"/>
    <mergeCell ref="B36:C36"/>
    <mergeCell ref="E39:F39"/>
    <mergeCell ref="E40:F40"/>
    <mergeCell ref="A41:C41"/>
    <mergeCell ref="E41:F41"/>
    <mergeCell ref="B37:C37"/>
    <mergeCell ref="B38:C38"/>
    <mergeCell ref="B21:D21"/>
    <mergeCell ref="B22:D22"/>
    <mergeCell ref="B23:D23"/>
    <mergeCell ref="B24:D24"/>
    <mergeCell ref="B25:D25"/>
    <mergeCell ref="C1:L8"/>
    <mergeCell ref="A9:B9"/>
    <mergeCell ref="C9:N9"/>
    <mergeCell ref="A10:B10"/>
    <mergeCell ref="C10:N10"/>
    <mergeCell ref="A11:B11"/>
    <mergeCell ref="C11:N11"/>
    <mergeCell ref="E36:F36"/>
    <mergeCell ref="E37:F37"/>
    <mergeCell ref="E38:F38"/>
    <mergeCell ref="A12:B12"/>
    <mergeCell ref="C12:N12"/>
    <mergeCell ref="A13:N13"/>
    <mergeCell ref="A15:A16"/>
    <mergeCell ref="B15:F15"/>
    <mergeCell ref="B16:D16"/>
    <mergeCell ref="B28:D28"/>
    <mergeCell ref="B17:D17"/>
    <mergeCell ref="B18:D18"/>
    <mergeCell ref="B19:D19"/>
    <mergeCell ref="B20:D20"/>
  </mergeCell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7" workbookViewId="0">
      <selection activeCell="B19" sqref="B19"/>
    </sheetView>
  </sheetViews>
  <sheetFormatPr baseColWidth="10" defaultRowHeight="16.5" x14ac:dyDescent="0.3"/>
  <cols>
    <col min="1" max="1" width="24" style="53" customWidth="1"/>
    <col min="2" max="2" width="19.140625" style="53" customWidth="1"/>
    <col min="3" max="3" width="40" style="53" customWidth="1"/>
    <col min="4" max="16384" width="11.42578125" style="8"/>
  </cols>
  <sheetData>
    <row r="1" spans="1:4" ht="17.25" thickBot="1" x14ac:dyDescent="0.35">
      <c r="A1" s="188" t="s">
        <v>77</v>
      </c>
      <c r="B1" s="189"/>
      <c r="C1" s="190"/>
      <c r="D1" s="191"/>
    </row>
    <row r="2" spans="1:4" ht="17.25" thickBot="1" x14ac:dyDescent="0.35">
      <c r="A2" s="192" t="s">
        <v>78</v>
      </c>
      <c r="B2" s="193" t="s">
        <v>79</v>
      </c>
      <c r="C2" s="194" t="s">
        <v>80</v>
      </c>
      <c r="D2" s="191"/>
    </row>
    <row r="3" spans="1:4" ht="17.25" thickBot="1" x14ac:dyDescent="0.35">
      <c r="A3" s="195" t="s">
        <v>81</v>
      </c>
      <c r="B3" s="196" t="s">
        <v>82</v>
      </c>
      <c r="C3" s="197" t="s">
        <v>83</v>
      </c>
      <c r="D3" s="191"/>
    </row>
    <row r="4" spans="1:4" ht="71.25" customHeight="1" thickBot="1" x14ac:dyDescent="0.35">
      <c r="A4" s="195" t="s">
        <v>84</v>
      </c>
      <c r="B4" s="198">
        <v>0</v>
      </c>
      <c r="C4" s="197" t="s">
        <v>1427</v>
      </c>
      <c r="D4" s="191"/>
    </row>
    <row r="5" spans="1:4" ht="139.5" customHeight="1" thickBot="1" x14ac:dyDescent="0.35">
      <c r="A5" s="195" t="s">
        <v>52</v>
      </c>
      <c r="B5" s="198">
        <v>20</v>
      </c>
      <c r="C5" s="197" t="s">
        <v>1428</v>
      </c>
      <c r="D5" s="191"/>
    </row>
    <row r="6" spans="1:4" ht="137.25" customHeight="1" thickBot="1" x14ac:dyDescent="0.35">
      <c r="A6" s="195" t="s">
        <v>57</v>
      </c>
      <c r="B6" s="198">
        <v>40</v>
      </c>
      <c r="C6" s="197" t="s">
        <v>1429</v>
      </c>
      <c r="D6" s="191"/>
    </row>
    <row r="7" spans="1:4" ht="106.5" customHeight="1" thickBot="1" x14ac:dyDescent="0.35">
      <c r="A7" s="195" t="s">
        <v>85</v>
      </c>
      <c r="B7" s="198">
        <v>60</v>
      </c>
      <c r="C7" s="197" t="s">
        <v>1430</v>
      </c>
      <c r="D7" s="191"/>
    </row>
    <row r="8" spans="1:4" ht="83.25" customHeight="1" thickBot="1" x14ac:dyDescent="0.35">
      <c r="A8" s="199" t="s">
        <v>86</v>
      </c>
      <c r="B8" s="200">
        <v>80</v>
      </c>
      <c r="C8" s="201" t="s">
        <v>1431</v>
      </c>
      <c r="D8" s="191"/>
    </row>
    <row r="9" spans="1:4" ht="76.5" customHeight="1" x14ac:dyDescent="0.3">
      <c r="A9" s="199" t="s">
        <v>62</v>
      </c>
      <c r="B9" s="200">
        <v>100</v>
      </c>
      <c r="C9" s="201" t="s">
        <v>1432</v>
      </c>
      <c r="D9" s="202"/>
    </row>
    <row r="10" spans="1:4" x14ac:dyDescent="0.3">
      <c r="A10" s="203"/>
      <c r="B10" s="203"/>
      <c r="C10" s="203"/>
      <c r="D10" s="202"/>
    </row>
  </sheetData>
  <mergeCells count="1">
    <mergeCell ref="A1:C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98"/>
  <sheetViews>
    <sheetView topLeftCell="A19" workbookViewId="0">
      <selection activeCell="B24" sqref="B24:M24"/>
    </sheetView>
  </sheetViews>
  <sheetFormatPr baseColWidth="10" defaultColWidth="14.42578125" defaultRowHeight="15" customHeight="1" x14ac:dyDescent="0.25"/>
  <cols>
    <col min="1" max="1" width="10.7109375" style="208" customWidth="1"/>
    <col min="2" max="2" width="16.42578125" style="208" customWidth="1"/>
    <col min="3" max="12" width="10.7109375" style="208" customWidth="1"/>
    <col min="13" max="13" width="14.28515625" style="208" customWidth="1"/>
    <col min="14" max="14" width="41.28515625" style="208" customWidth="1"/>
    <col min="15" max="15" width="42.7109375" style="208" customWidth="1"/>
    <col min="16" max="25" width="10.7109375" style="208" customWidth="1"/>
    <col min="26" max="16384" width="14.42578125" style="208"/>
  </cols>
  <sheetData>
    <row r="1" spans="1:16" ht="16.5" x14ac:dyDescent="0.25">
      <c r="A1" s="204" t="s">
        <v>1</v>
      </c>
      <c r="B1" s="205"/>
      <c r="C1" s="206" t="s">
        <v>87</v>
      </c>
      <c r="D1" s="205"/>
      <c r="E1" s="205"/>
      <c r="F1" s="205"/>
      <c r="G1" s="205"/>
      <c r="H1" s="205"/>
      <c r="I1" s="205"/>
      <c r="J1" s="205"/>
      <c r="K1" s="205"/>
      <c r="L1" s="205"/>
      <c r="M1" s="205"/>
      <c r="N1" s="204" t="s">
        <v>88</v>
      </c>
      <c r="O1" s="207"/>
    </row>
    <row r="2" spans="1:16" ht="16.5" x14ac:dyDescent="0.25">
      <c r="A2" s="209"/>
      <c r="B2" s="210"/>
      <c r="C2" s="211"/>
      <c r="D2" s="210"/>
      <c r="E2" s="210"/>
      <c r="F2" s="210"/>
      <c r="G2" s="210"/>
      <c r="H2" s="210"/>
      <c r="I2" s="210"/>
      <c r="J2" s="210"/>
      <c r="K2" s="210"/>
      <c r="L2" s="210"/>
      <c r="M2" s="212"/>
      <c r="N2" s="209"/>
      <c r="O2" s="213"/>
    </row>
    <row r="3" spans="1:16" ht="16.5" x14ac:dyDescent="0.25">
      <c r="A3" s="209"/>
      <c r="B3" s="210"/>
      <c r="C3" s="211"/>
      <c r="D3" s="210"/>
      <c r="E3" s="210"/>
      <c r="F3" s="210"/>
      <c r="G3" s="210"/>
      <c r="H3" s="210"/>
      <c r="I3" s="210"/>
      <c r="J3" s="210"/>
      <c r="K3" s="210"/>
      <c r="L3" s="210"/>
      <c r="M3" s="212"/>
      <c r="N3" s="209"/>
      <c r="O3" s="213"/>
    </row>
    <row r="4" spans="1:16" ht="17.25" thickBot="1" x14ac:dyDescent="0.3">
      <c r="A4" s="209"/>
      <c r="B4" s="210"/>
      <c r="C4" s="211"/>
      <c r="D4" s="212"/>
      <c r="E4" s="212"/>
      <c r="F4" s="212"/>
      <c r="G4" s="212"/>
      <c r="H4" s="212"/>
      <c r="I4" s="212"/>
      <c r="J4" s="212"/>
      <c r="K4" s="212"/>
      <c r="L4" s="212"/>
      <c r="M4" s="212"/>
      <c r="N4" s="209"/>
      <c r="O4" s="213"/>
    </row>
    <row r="5" spans="1:16" ht="16.5" x14ac:dyDescent="0.25">
      <c r="A5" s="209"/>
      <c r="B5" s="210"/>
      <c r="C5" s="214" t="str">
        <f>PORTADA!C9</f>
        <v xml:space="preserve">COLEGIO MAYOR DEL CAUCA INSTITUCIÓN UNIVERSITARIA </v>
      </c>
      <c r="D5" s="205"/>
      <c r="E5" s="205"/>
      <c r="F5" s="205"/>
      <c r="G5" s="205"/>
      <c r="H5" s="205"/>
      <c r="I5" s="205"/>
      <c r="J5" s="205"/>
      <c r="K5" s="205"/>
      <c r="L5" s="205"/>
      <c r="M5" s="205"/>
      <c r="N5" s="209"/>
      <c r="O5" s="213"/>
      <c r="P5" s="215"/>
    </row>
    <row r="6" spans="1:16" ht="16.5" x14ac:dyDescent="0.25">
      <c r="A6" s="209"/>
      <c r="B6" s="210"/>
      <c r="C6" s="209"/>
      <c r="D6" s="210"/>
      <c r="E6" s="210"/>
      <c r="F6" s="210"/>
      <c r="G6" s="210"/>
      <c r="H6" s="210"/>
      <c r="I6" s="210"/>
      <c r="J6" s="210"/>
      <c r="K6" s="210"/>
      <c r="L6" s="210"/>
      <c r="M6" s="210"/>
      <c r="N6" s="209"/>
      <c r="O6" s="213"/>
      <c r="P6" s="215"/>
    </row>
    <row r="7" spans="1:16" ht="16.5" x14ac:dyDescent="0.25">
      <c r="A7" s="209"/>
      <c r="B7" s="210"/>
      <c r="C7" s="209"/>
      <c r="D7" s="210"/>
      <c r="E7" s="210"/>
      <c r="F7" s="210"/>
      <c r="G7" s="210"/>
      <c r="H7" s="210"/>
      <c r="I7" s="210"/>
      <c r="J7" s="210"/>
      <c r="K7" s="210"/>
      <c r="L7" s="210"/>
      <c r="M7" s="210"/>
      <c r="N7" s="209"/>
      <c r="O7" s="213"/>
      <c r="P7" s="215"/>
    </row>
    <row r="8" spans="1:16" ht="17.25" thickBot="1" x14ac:dyDescent="0.3">
      <c r="A8" s="216"/>
      <c r="B8" s="217"/>
      <c r="C8" s="216"/>
      <c r="D8" s="217"/>
      <c r="E8" s="217"/>
      <c r="F8" s="217"/>
      <c r="G8" s="217"/>
      <c r="H8" s="217"/>
      <c r="I8" s="217"/>
      <c r="J8" s="217"/>
      <c r="K8" s="217"/>
      <c r="L8" s="217"/>
      <c r="M8" s="217"/>
      <c r="N8" s="216"/>
      <c r="O8" s="218"/>
      <c r="P8" s="215"/>
    </row>
    <row r="9" spans="1:16" ht="14.25" customHeight="1" x14ac:dyDescent="0.25">
      <c r="A9" s="219" t="s">
        <v>1433</v>
      </c>
      <c r="B9" s="220"/>
      <c r="C9" s="220"/>
      <c r="D9" s="220"/>
      <c r="E9" s="220"/>
      <c r="F9" s="220"/>
      <c r="G9" s="220"/>
      <c r="H9" s="220"/>
      <c r="I9" s="220"/>
      <c r="J9" s="220"/>
      <c r="K9" s="220"/>
      <c r="L9" s="220"/>
      <c r="M9" s="220"/>
      <c r="N9" s="220"/>
      <c r="O9" s="220"/>
      <c r="P9" s="215"/>
    </row>
    <row r="10" spans="1:16" ht="16.5" x14ac:dyDescent="0.25">
      <c r="A10" s="221" t="s">
        <v>89</v>
      </c>
      <c r="B10" s="222"/>
      <c r="C10" s="223" t="s">
        <v>1100</v>
      </c>
      <c r="D10" s="224"/>
      <c r="E10" s="224"/>
      <c r="F10" s="224"/>
      <c r="G10" s="224"/>
      <c r="H10" s="224"/>
      <c r="I10" s="224"/>
      <c r="J10" s="224"/>
      <c r="K10" s="224"/>
      <c r="L10" s="224"/>
      <c r="M10" s="224"/>
      <c r="N10" s="224"/>
      <c r="O10" s="222"/>
      <c r="P10" s="215"/>
    </row>
    <row r="11" spans="1:16" ht="29.25" customHeight="1" x14ac:dyDescent="0.25">
      <c r="A11" s="221" t="s">
        <v>90</v>
      </c>
      <c r="B11" s="222"/>
      <c r="C11" s="223" t="s">
        <v>1101</v>
      </c>
      <c r="D11" s="224"/>
      <c r="E11" s="224"/>
      <c r="F11" s="224"/>
      <c r="G11" s="224"/>
      <c r="H11" s="224"/>
      <c r="I11" s="224"/>
      <c r="J11" s="224"/>
      <c r="K11" s="224"/>
      <c r="L11" s="224"/>
      <c r="M11" s="224"/>
      <c r="N11" s="224"/>
      <c r="O11" s="222"/>
    </row>
    <row r="12" spans="1:16" ht="271.5" customHeight="1" x14ac:dyDescent="0.25">
      <c r="A12" s="221" t="s">
        <v>91</v>
      </c>
      <c r="B12" s="222"/>
      <c r="C12" s="223" t="s">
        <v>1102</v>
      </c>
      <c r="D12" s="224"/>
      <c r="E12" s="224"/>
      <c r="F12" s="224"/>
      <c r="G12" s="224"/>
      <c r="H12" s="224"/>
      <c r="I12" s="224"/>
      <c r="J12" s="224"/>
      <c r="K12" s="224"/>
      <c r="L12" s="224"/>
      <c r="M12" s="224"/>
      <c r="N12" s="224"/>
      <c r="O12" s="222"/>
    </row>
    <row r="13" spans="1:16" ht="231.75" customHeight="1" x14ac:dyDescent="0.25">
      <c r="A13" s="221" t="s">
        <v>92</v>
      </c>
      <c r="B13" s="222"/>
      <c r="C13" s="225" t="s">
        <v>1219</v>
      </c>
      <c r="D13" s="224"/>
      <c r="E13" s="224"/>
      <c r="F13" s="224"/>
      <c r="G13" s="224"/>
      <c r="H13" s="224"/>
      <c r="I13" s="224"/>
      <c r="J13" s="224"/>
      <c r="K13" s="224"/>
      <c r="L13" s="224"/>
      <c r="M13" s="224"/>
      <c r="N13" s="224"/>
      <c r="O13" s="222"/>
    </row>
    <row r="14" spans="1:16" ht="299.25" customHeight="1" x14ac:dyDescent="0.25">
      <c r="A14" s="221" t="s">
        <v>93</v>
      </c>
      <c r="B14" s="222"/>
      <c r="C14" s="226" t="s">
        <v>1171</v>
      </c>
      <c r="D14" s="224"/>
      <c r="E14" s="224"/>
      <c r="F14" s="224"/>
      <c r="G14" s="224"/>
      <c r="H14" s="224"/>
      <c r="I14" s="224"/>
      <c r="J14" s="224"/>
      <c r="K14" s="224"/>
      <c r="L14" s="224"/>
      <c r="M14" s="224"/>
      <c r="N14" s="224"/>
      <c r="O14" s="222"/>
    </row>
    <row r="15" spans="1:16" ht="16.5" x14ac:dyDescent="0.25">
      <c r="A15" s="227"/>
      <c r="B15" s="227"/>
      <c r="C15" s="228"/>
      <c r="D15" s="228"/>
      <c r="E15" s="228"/>
      <c r="F15" s="228"/>
      <c r="G15" s="228"/>
      <c r="H15" s="228"/>
      <c r="I15" s="228"/>
      <c r="J15" s="228"/>
      <c r="K15" s="228"/>
      <c r="L15" s="228"/>
      <c r="M15" s="228"/>
    </row>
    <row r="16" spans="1:16" ht="16.5" x14ac:dyDescent="0.25">
      <c r="A16" s="219" t="s">
        <v>94</v>
      </c>
      <c r="B16" s="220"/>
      <c r="C16" s="220"/>
      <c r="D16" s="220"/>
      <c r="E16" s="220"/>
      <c r="F16" s="220"/>
      <c r="G16" s="220"/>
      <c r="H16" s="220"/>
      <c r="I16" s="220"/>
      <c r="J16" s="220"/>
      <c r="K16" s="220"/>
      <c r="L16" s="220"/>
      <c r="M16" s="220"/>
      <c r="N16" s="220"/>
      <c r="O16" s="220"/>
    </row>
    <row r="17" spans="1:25" ht="16.5" x14ac:dyDescent="0.25">
      <c r="A17" s="229" t="s">
        <v>95</v>
      </c>
      <c r="B17" s="224"/>
      <c r="C17" s="224"/>
      <c r="D17" s="224"/>
      <c r="E17" s="222"/>
      <c r="F17" s="223" t="s">
        <v>96</v>
      </c>
      <c r="G17" s="224"/>
      <c r="H17" s="224"/>
      <c r="I17" s="224"/>
      <c r="J17" s="224"/>
      <c r="K17" s="224"/>
      <c r="L17" s="224"/>
      <c r="M17" s="224"/>
      <c r="N17" s="224"/>
      <c r="O17" s="222"/>
      <c r="P17" s="228"/>
    </row>
    <row r="18" spans="1:25" ht="16.5" x14ac:dyDescent="0.25">
      <c r="A18" s="229" t="s">
        <v>97</v>
      </c>
      <c r="B18" s="224"/>
      <c r="C18" s="224"/>
      <c r="D18" s="224"/>
      <c r="E18" s="222"/>
      <c r="F18" s="223" t="s">
        <v>60</v>
      </c>
      <c r="G18" s="224"/>
      <c r="H18" s="224"/>
      <c r="I18" s="224"/>
      <c r="J18" s="224"/>
      <c r="K18" s="224"/>
      <c r="L18" s="224"/>
      <c r="M18" s="224"/>
      <c r="N18" s="224"/>
      <c r="O18" s="222"/>
      <c r="P18" s="228"/>
    </row>
    <row r="19" spans="1:25" ht="15.75" customHeight="1" x14ac:dyDescent="0.25">
      <c r="A19" s="229" t="s">
        <v>98</v>
      </c>
      <c r="B19" s="224"/>
      <c r="C19" s="224"/>
      <c r="D19" s="224"/>
      <c r="E19" s="222"/>
      <c r="F19" s="230" t="s">
        <v>1392</v>
      </c>
      <c r="G19" s="224"/>
      <c r="H19" s="224"/>
      <c r="I19" s="224"/>
      <c r="J19" s="224"/>
      <c r="K19" s="224"/>
      <c r="L19" s="224"/>
      <c r="M19" s="224"/>
      <c r="N19" s="224"/>
      <c r="O19" s="222"/>
      <c r="P19" s="228"/>
    </row>
    <row r="20" spans="1:25" ht="15.75" customHeight="1" thickBot="1" x14ac:dyDescent="0.3"/>
    <row r="21" spans="1:25" ht="15.75" customHeight="1" x14ac:dyDescent="0.25">
      <c r="A21" s="231" t="s">
        <v>99</v>
      </c>
      <c r="B21" s="232" t="s">
        <v>100</v>
      </c>
      <c r="C21" s="233"/>
      <c r="D21" s="233"/>
      <c r="E21" s="233"/>
      <c r="F21" s="233"/>
      <c r="G21" s="233"/>
      <c r="H21" s="233"/>
      <c r="I21" s="233"/>
      <c r="J21" s="233"/>
      <c r="K21" s="233"/>
      <c r="L21" s="233"/>
      <c r="M21" s="234"/>
      <c r="N21" s="235" t="s">
        <v>101</v>
      </c>
      <c r="O21" s="236" t="s">
        <v>102</v>
      </c>
      <c r="P21" s="228"/>
    </row>
    <row r="22" spans="1:25" ht="15.75" customHeight="1" x14ac:dyDescent="0.25">
      <c r="A22" s="237"/>
      <c r="B22" s="221" t="s">
        <v>103</v>
      </c>
      <c r="C22" s="224"/>
      <c r="D22" s="224"/>
      <c r="E22" s="224"/>
      <c r="F22" s="224"/>
      <c r="G22" s="224"/>
      <c r="H22" s="224"/>
      <c r="I22" s="224"/>
      <c r="J22" s="224"/>
      <c r="K22" s="224"/>
      <c r="L22" s="224"/>
      <c r="M22" s="222"/>
      <c r="N22" s="238"/>
      <c r="O22" s="239"/>
    </row>
    <row r="23" spans="1:25" ht="49.5" x14ac:dyDescent="0.25">
      <c r="A23" s="240">
        <v>1</v>
      </c>
      <c r="B23" s="223" t="s">
        <v>104</v>
      </c>
      <c r="C23" s="224"/>
      <c r="D23" s="224"/>
      <c r="E23" s="224"/>
      <c r="F23" s="224"/>
      <c r="G23" s="224"/>
      <c r="H23" s="224"/>
      <c r="I23" s="224"/>
      <c r="J23" s="224"/>
      <c r="K23" s="224"/>
      <c r="L23" s="224"/>
      <c r="M23" s="222"/>
      <c r="N23" s="241" t="s">
        <v>1104</v>
      </c>
      <c r="O23" s="241" t="s">
        <v>1103</v>
      </c>
    </row>
    <row r="24" spans="1:25" ht="107.25" customHeight="1" x14ac:dyDescent="0.25">
      <c r="A24" s="240">
        <v>2</v>
      </c>
      <c r="B24" s="223" t="s">
        <v>90</v>
      </c>
      <c r="C24" s="224"/>
      <c r="D24" s="224"/>
      <c r="E24" s="224"/>
      <c r="F24" s="224"/>
      <c r="G24" s="224"/>
      <c r="H24" s="224"/>
      <c r="I24" s="224"/>
      <c r="J24" s="224"/>
      <c r="K24" s="224"/>
      <c r="L24" s="224"/>
      <c r="M24" s="222"/>
      <c r="N24" s="242" t="s">
        <v>1220</v>
      </c>
      <c r="O24" s="243" t="s">
        <v>1221</v>
      </c>
    </row>
    <row r="25" spans="1:25" ht="108" customHeight="1" x14ac:dyDescent="0.25">
      <c r="A25" s="240">
        <v>3</v>
      </c>
      <c r="B25" s="223" t="s">
        <v>105</v>
      </c>
      <c r="C25" s="224"/>
      <c r="D25" s="224"/>
      <c r="E25" s="224"/>
      <c r="F25" s="224"/>
      <c r="G25" s="224"/>
      <c r="H25" s="224"/>
      <c r="I25" s="224"/>
      <c r="J25" s="224"/>
      <c r="K25" s="224"/>
      <c r="L25" s="224"/>
      <c r="M25" s="222"/>
      <c r="N25" s="244" t="s">
        <v>1222</v>
      </c>
      <c r="O25" s="245" t="s">
        <v>1223</v>
      </c>
    </row>
    <row r="26" spans="1:25" ht="99" x14ac:dyDescent="0.25">
      <c r="A26" s="240">
        <v>4</v>
      </c>
      <c r="B26" s="223" t="s">
        <v>92</v>
      </c>
      <c r="C26" s="224"/>
      <c r="D26" s="224"/>
      <c r="E26" s="224"/>
      <c r="F26" s="224"/>
      <c r="G26" s="224"/>
      <c r="H26" s="224"/>
      <c r="I26" s="224"/>
      <c r="J26" s="224"/>
      <c r="K26" s="224"/>
      <c r="L26" s="224"/>
      <c r="M26" s="222"/>
      <c r="N26" s="242" t="s">
        <v>1224</v>
      </c>
      <c r="O26" s="245" t="s">
        <v>1225</v>
      </c>
    </row>
    <row r="27" spans="1:25" ht="99" x14ac:dyDescent="0.25">
      <c r="A27" s="240">
        <v>5</v>
      </c>
      <c r="B27" s="223" t="s">
        <v>106</v>
      </c>
      <c r="C27" s="224"/>
      <c r="D27" s="224"/>
      <c r="E27" s="224"/>
      <c r="F27" s="224"/>
      <c r="G27" s="224"/>
      <c r="H27" s="224"/>
      <c r="I27" s="224"/>
      <c r="J27" s="224"/>
      <c r="K27" s="224"/>
      <c r="L27" s="224"/>
      <c r="M27" s="222"/>
      <c r="N27" s="246" t="s">
        <v>1226</v>
      </c>
      <c r="O27" s="245" t="s">
        <v>1227</v>
      </c>
    </row>
    <row r="28" spans="1:25" ht="99" x14ac:dyDescent="0.25">
      <c r="A28" s="240">
        <v>6</v>
      </c>
      <c r="B28" s="223" t="s">
        <v>107</v>
      </c>
      <c r="C28" s="224"/>
      <c r="D28" s="224"/>
      <c r="E28" s="224"/>
      <c r="F28" s="224"/>
      <c r="G28" s="224"/>
      <c r="H28" s="224"/>
      <c r="I28" s="224"/>
      <c r="J28" s="224"/>
      <c r="K28" s="224"/>
      <c r="L28" s="224"/>
      <c r="M28" s="222"/>
      <c r="N28" s="247" t="s">
        <v>1228</v>
      </c>
      <c r="O28" s="245" t="s">
        <v>1229</v>
      </c>
    </row>
    <row r="29" spans="1:25" ht="99" x14ac:dyDescent="0.25">
      <c r="A29" s="240">
        <v>7</v>
      </c>
      <c r="B29" s="223" t="s">
        <v>108</v>
      </c>
      <c r="C29" s="224"/>
      <c r="D29" s="224"/>
      <c r="E29" s="224"/>
      <c r="F29" s="224"/>
      <c r="G29" s="224"/>
      <c r="H29" s="224"/>
      <c r="I29" s="224"/>
      <c r="J29" s="224"/>
      <c r="K29" s="224"/>
      <c r="L29" s="224"/>
      <c r="M29" s="222"/>
      <c r="N29" s="241" t="s">
        <v>1230</v>
      </c>
      <c r="O29" s="245" t="s">
        <v>1231</v>
      </c>
    </row>
    <row r="30" spans="1:25" ht="99" x14ac:dyDescent="0.25">
      <c r="A30" s="240">
        <v>8</v>
      </c>
      <c r="B30" s="223" t="s">
        <v>109</v>
      </c>
      <c r="C30" s="224"/>
      <c r="D30" s="224"/>
      <c r="E30" s="224"/>
      <c r="F30" s="224"/>
      <c r="G30" s="224"/>
      <c r="H30" s="224"/>
      <c r="I30" s="224"/>
      <c r="J30" s="224"/>
      <c r="K30" s="224"/>
      <c r="L30" s="224"/>
      <c r="M30" s="222"/>
      <c r="N30" s="241" t="s">
        <v>1232</v>
      </c>
      <c r="O30" s="245" t="s">
        <v>1231</v>
      </c>
    </row>
    <row r="31" spans="1:25" s="251" customFormat="1" ht="16.5" x14ac:dyDescent="0.25">
      <c r="A31" s="248">
        <v>9</v>
      </c>
      <c r="B31" s="230" t="s">
        <v>110</v>
      </c>
      <c r="C31" s="224"/>
      <c r="D31" s="224"/>
      <c r="E31" s="224"/>
      <c r="F31" s="224"/>
      <c r="G31" s="224"/>
      <c r="H31" s="224"/>
      <c r="I31" s="224"/>
      <c r="J31" s="224"/>
      <c r="K31" s="224"/>
      <c r="L31" s="224"/>
      <c r="M31" s="222"/>
      <c r="N31" s="249" t="s">
        <v>1233</v>
      </c>
      <c r="O31" s="250"/>
    </row>
    <row r="32" spans="1:25" ht="16.5" x14ac:dyDescent="0.25">
      <c r="A32" s="252">
        <v>10</v>
      </c>
      <c r="B32" s="253" t="s">
        <v>111</v>
      </c>
      <c r="C32" s="224"/>
      <c r="D32" s="224"/>
      <c r="E32" s="224"/>
      <c r="F32" s="224"/>
      <c r="G32" s="224"/>
      <c r="H32" s="224"/>
      <c r="I32" s="224"/>
      <c r="J32" s="224"/>
      <c r="K32" s="224"/>
      <c r="L32" s="224"/>
      <c r="M32" s="222"/>
      <c r="N32" s="249" t="s">
        <v>1172</v>
      </c>
      <c r="O32" s="254"/>
      <c r="P32" s="255"/>
      <c r="Q32" s="255"/>
      <c r="R32" s="255"/>
      <c r="S32" s="255"/>
      <c r="T32" s="255"/>
      <c r="U32" s="255"/>
      <c r="V32" s="255"/>
      <c r="W32" s="255"/>
      <c r="X32" s="255"/>
      <c r="Y32" s="255"/>
    </row>
    <row r="33" spans="1:25" ht="99" x14ac:dyDescent="0.25">
      <c r="A33" s="240">
        <v>11</v>
      </c>
      <c r="B33" s="223" t="s">
        <v>112</v>
      </c>
      <c r="C33" s="224"/>
      <c r="D33" s="224"/>
      <c r="E33" s="224"/>
      <c r="F33" s="224"/>
      <c r="G33" s="224"/>
      <c r="H33" s="224"/>
      <c r="I33" s="224"/>
      <c r="J33" s="224"/>
      <c r="K33" s="224"/>
      <c r="L33" s="224"/>
      <c r="M33" s="222"/>
      <c r="N33" s="241" t="s">
        <v>1234</v>
      </c>
      <c r="O33" s="245" t="s">
        <v>1231</v>
      </c>
    </row>
    <row r="34" spans="1:25" s="251" customFormat="1" ht="99" x14ac:dyDescent="0.25">
      <c r="A34" s="248">
        <v>12</v>
      </c>
      <c r="B34" s="230" t="s">
        <v>113</v>
      </c>
      <c r="C34" s="224"/>
      <c r="D34" s="224"/>
      <c r="E34" s="224"/>
      <c r="F34" s="224"/>
      <c r="G34" s="224"/>
      <c r="H34" s="224"/>
      <c r="I34" s="224"/>
      <c r="J34" s="224"/>
      <c r="K34" s="224"/>
      <c r="L34" s="224"/>
      <c r="M34" s="222"/>
      <c r="N34" s="256" t="s">
        <v>1235</v>
      </c>
      <c r="O34" s="257" t="s">
        <v>1236</v>
      </c>
    </row>
    <row r="35" spans="1:25" ht="99" x14ac:dyDescent="0.25">
      <c r="A35" s="240">
        <v>13</v>
      </c>
      <c r="B35" s="223" t="s">
        <v>114</v>
      </c>
      <c r="C35" s="224"/>
      <c r="D35" s="224"/>
      <c r="E35" s="224"/>
      <c r="F35" s="224"/>
      <c r="G35" s="224"/>
      <c r="H35" s="224"/>
      <c r="I35" s="224"/>
      <c r="J35" s="224"/>
      <c r="K35" s="224"/>
      <c r="L35" s="224"/>
      <c r="M35" s="222"/>
      <c r="N35" s="241" t="s">
        <v>1234</v>
      </c>
      <c r="O35" s="245" t="s">
        <v>1231</v>
      </c>
    </row>
    <row r="36" spans="1:25" ht="99" x14ac:dyDescent="0.25">
      <c r="A36" s="240">
        <v>14</v>
      </c>
      <c r="B36" s="223" t="s">
        <v>115</v>
      </c>
      <c r="C36" s="224"/>
      <c r="D36" s="224"/>
      <c r="E36" s="224"/>
      <c r="F36" s="224"/>
      <c r="G36" s="224"/>
      <c r="H36" s="224"/>
      <c r="I36" s="224"/>
      <c r="J36" s="224"/>
      <c r="K36" s="224"/>
      <c r="L36" s="224"/>
      <c r="M36" s="222"/>
      <c r="N36" s="241" t="s">
        <v>1234</v>
      </c>
      <c r="O36" s="245" t="s">
        <v>1231</v>
      </c>
    </row>
    <row r="37" spans="1:25" ht="99" x14ac:dyDescent="0.25">
      <c r="A37" s="240">
        <v>15</v>
      </c>
      <c r="B37" s="223" t="s">
        <v>116</v>
      </c>
      <c r="C37" s="224"/>
      <c r="D37" s="224"/>
      <c r="E37" s="224"/>
      <c r="F37" s="224"/>
      <c r="G37" s="224"/>
      <c r="H37" s="224"/>
      <c r="I37" s="224"/>
      <c r="J37" s="224"/>
      <c r="K37" s="224"/>
      <c r="L37" s="224"/>
      <c r="M37" s="222"/>
      <c r="N37" s="241" t="s">
        <v>1234</v>
      </c>
      <c r="O37" s="245" t="s">
        <v>1231</v>
      </c>
    </row>
    <row r="38" spans="1:25" ht="363" x14ac:dyDescent="0.25">
      <c r="A38" s="248">
        <v>16</v>
      </c>
      <c r="B38" s="230" t="s">
        <v>117</v>
      </c>
      <c r="C38" s="224"/>
      <c r="D38" s="224"/>
      <c r="E38" s="224"/>
      <c r="F38" s="224"/>
      <c r="G38" s="224"/>
      <c r="H38" s="224"/>
      <c r="I38" s="224"/>
      <c r="J38" s="224"/>
      <c r="K38" s="224"/>
      <c r="L38" s="224"/>
      <c r="M38" s="222"/>
      <c r="N38" s="258" t="s">
        <v>1390</v>
      </c>
      <c r="O38" s="259" t="s">
        <v>1391</v>
      </c>
      <c r="P38" s="255"/>
      <c r="Q38" s="255"/>
      <c r="R38" s="255"/>
      <c r="S38" s="255"/>
      <c r="T38" s="255"/>
      <c r="U38" s="255"/>
      <c r="V38" s="255"/>
      <c r="W38" s="255"/>
      <c r="X38" s="255"/>
      <c r="Y38" s="255"/>
    </row>
    <row r="39" spans="1:25" s="251" customFormat="1" ht="115.5" x14ac:dyDescent="0.25">
      <c r="A39" s="248">
        <v>17</v>
      </c>
      <c r="B39" s="230" t="s">
        <v>118</v>
      </c>
      <c r="C39" s="224"/>
      <c r="D39" s="224"/>
      <c r="E39" s="224"/>
      <c r="F39" s="224"/>
      <c r="G39" s="224"/>
      <c r="H39" s="224"/>
      <c r="I39" s="224"/>
      <c r="J39" s="224"/>
      <c r="K39" s="224"/>
      <c r="L39" s="224"/>
      <c r="M39" s="222"/>
      <c r="N39" s="244" t="s">
        <v>1237</v>
      </c>
      <c r="O39" s="260" t="s">
        <v>1238</v>
      </c>
    </row>
    <row r="40" spans="1:25" ht="115.5" x14ac:dyDescent="0.25">
      <c r="A40" s="240">
        <v>18</v>
      </c>
      <c r="B40" s="223" t="s">
        <v>119</v>
      </c>
      <c r="C40" s="224"/>
      <c r="D40" s="224"/>
      <c r="E40" s="224"/>
      <c r="F40" s="224"/>
      <c r="G40" s="224"/>
      <c r="H40" s="224"/>
      <c r="I40" s="224"/>
      <c r="J40" s="224"/>
      <c r="K40" s="224"/>
      <c r="L40" s="224"/>
      <c r="M40" s="222"/>
      <c r="N40" s="261" t="s">
        <v>1239</v>
      </c>
      <c r="O40" s="245" t="s">
        <v>1240</v>
      </c>
    </row>
    <row r="41" spans="1:25" ht="115.5" x14ac:dyDescent="0.25">
      <c r="A41" s="252">
        <v>19</v>
      </c>
      <c r="B41" s="230" t="s">
        <v>120</v>
      </c>
      <c r="C41" s="224"/>
      <c r="D41" s="224"/>
      <c r="E41" s="224"/>
      <c r="F41" s="224"/>
      <c r="G41" s="224"/>
      <c r="H41" s="224"/>
      <c r="I41" s="224"/>
      <c r="J41" s="224"/>
      <c r="K41" s="224"/>
      <c r="L41" s="224"/>
      <c r="M41" s="222"/>
      <c r="N41" s="244" t="s">
        <v>1295</v>
      </c>
      <c r="O41" s="262" t="s">
        <v>1238</v>
      </c>
      <c r="P41" s="255"/>
      <c r="Q41" s="255"/>
      <c r="R41" s="255"/>
      <c r="S41" s="255"/>
      <c r="T41" s="255"/>
      <c r="U41" s="255"/>
      <c r="V41" s="255"/>
      <c r="W41" s="255"/>
      <c r="X41" s="255"/>
      <c r="Y41" s="255"/>
    </row>
    <row r="42" spans="1:25" s="251" customFormat="1" ht="99" x14ac:dyDescent="0.25">
      <c r="A42" s="248">
        <v>20</v>
      </c>
      <c r="B42" s="230" t="s">
        <v>121</v>
      </c>
      <c r="C42" s="224"/>
      <c r="D42" s="224"/>
      <c r="E42" s="224"/>
      <c r="F42" s="224"/>
      <c r="G42" s="224"/>
      <c r="H42" s="224"/>
      <c r="I42" s="224"/>
      <c r="J42" s="224"/>
      <c r="K42" s="224"/>
      <c r="L42" s="224"/>
      <c r="M42" s="222"/>
      <c r="N42" s="263" t="s">
        <v>1241</v>
      </c>
      <c r="O42" s="264" t="s">
        <v>1242</v>
      </c>
    </row>
    <row r="43" spans="1:25" ht="16.5" x14ac:dyDescent="0.25">
      <c r="A43" s="252">
        <v>21</v>
      </c>
      <c r="B43" s="265" t="s">
        <v>122</v>
      </c>
      <c r="C43" s="224"/>
      <c r="D43" s="224"/>
      <c r="E43" s="224"/>
      <c r="F43" s="224"/>
      <c r="G43" s="224"/>
      <c r="H43" s="224"/>
      <c r="I43" s="224"/>
      <c r="J43" s="224"/>
      <c r="K43" s="224"/>
      <c r="L43" s="224"/>
      <c r="M43" s="222"/>
      <c r="N43" s="255"/>
      <c r="O43" s="266"/>
      <c r="P43" s="255"/>
      <c r="Q43" s="255"/>
      <c r="R43" s="255"/>
      <c r="S43" s="255"/>
      <c r="T43" s="255"/>
      <c r="U43" s="255"/>
      <c r="V43" s="255"/>
      <c r="W43" s="255"/>
      <c r="X43" s="255"/>
      <c r="Y43" s="255"/>
    </row>
    <row r="44" spans="1:25" s="251" customFormat="1" ht="16.5" x14ac:dyDescent="0.25">
      <c r="A44" s="248">
        <v>22</v>
      </c>
      <c r="B44" s="230" t="s">
        <v>123</v>
      </c>
      <c r="C44" s="224"/>
      <c r="D44" s="224"/>
      <c r="E44" s="224"/>
      <c r="F44" s="224"/>
      <c r="G44" s="224"/>
      <c r="H44" s="224"/>
      <c r="I44" s="224"/>
      <c r="J44" s="224"/>
      <c r="K44" s="224"/>
      <c r="L44" s="224"/>
      <c r="M44" s="222"/>
      <c r="N44" s="248" t="s">
        <v>1243</v>
      </c>
      <c r="O44" s="267"/>
    </row>
    <row r="45" spans="1:25" ht="363" x14ac:dyDescent="0.25">
      <c r="A45" s="248">
        <v>23</v>
      </c>
      <c r="B45" s="230" t="s">
        <v>1097</v>
      </c>
      <c r="C45" s="224"/>
      <c r="D45" s="224"/>
      <c r="E45" s="224"/>
      <c r="F45" s="224"/>
      <c r="G45" s="224"/>
      <c r="H45" s="224"/>
      <c r="I45" s="224"/>
      <c r="J45" s="224"/>
      <c r="K45" s="224"/>
      <c r="L45" s="224"/>
      <c r="M45" s="222"/>
      <c r="N45" s="268" t="s">
        <v>1390</v>
      </c>
      <c r="O45" s="259" t="s">
        <v>1391</v>
      </c>
      <c r="P45" s="255"/>
      <c r="Q45" s="255"/>
      <c r="R45" s="255"/>
      <c r="S45" s="255"/>
      <c r="T45" s="255"/>
      <c r="U45" s="255"/>
      <c r="V45" s="255"/>
      <c r="W45" s="255"/>
      <c r="X45" s="255"/>
      <c r="Y45" s="255"/>
    </row>
    <row r="46" spans="1:25" ht="16.5" x14ac:dyDescent="0.25">
      <c r="A46" s="252">
        <v>24</v>
      </c>
      <c r="B46" s="265" t="s">
        <v>124</v>
      </c>
      <c r="C46" s="224"/>
      <c r="D46" s="224"/>
      <c r="E46" s="224"/>
      <c r="F46" s="224"/>
      <c r="G46" s="224"/>
      <c r="H46" s="224"/>
      <c r="I46" s="224"/>
      <c r="J46" s="224"/>
      <c r="K46" s="224"/>
      <c r="L46" s="224"/>
      <c r="M46" s="222"/>
      <c r="N46" s="252"/>
      <c r="O46" s="254"/>
      <c r="P46" s="255"/>
      <c r="Q46" s="255"/>
      <c r="R46" s="255"/>
      <c r="S46" s="255"/>
      <c r="T46" s="255"/>
      <c r="U46" s="255"/>
      <c r="V46" s="255"/>
      <c r="W46" s="255"/>
      <c r="X46" s="255"/>
      <c r="Y46" s="255"/>
    </row>
    <row r="47" spans="1:25" s="251" customFormat="1" ht="99" x14ac:dyDescent="0.25">
      <c r="A47" s="248">
        <v>25</v>
      </c>
      <c r="B47" s="230" t="s">
        <v>125</v>
      </c>
      <c r="C47" s="224"/>
      <c r="D47" s="224"/>
      <c r="E47" s="224"/>
      <c r="F47" s="224"/>
      <c r="G47" s="224"/>
      <c r="H47" s="224"/>
      <c r="I47" s="224"/>
      <c r="J47" s="224"/>
      <c r="K47" s="224"/>
      <c r="L47" s="224"/>
      <c r="M47" s="222"/>
      <c r="N47" s="263" t="s">
        <v>1244</v>
      </c>
      <c r="O47" s="264" t="s">
        <v>1245</v>
      </c>
    </row>
    <row r="48" spans="1:25" s="251" customFormat="1" ht="16.5" x14ac:dyDescent="0.25">
      <c r="A48" s="248">
        <v>26</v>
      </c>
      <c r="B48" s="230" t="s">
        <v>126</v>
      </c>
      <c r="C48" s="224"/>
      <c r="D48" s="224"/>
      <c r="E48" s="224"/>
      <c r="F48" s="224"/>
      <c r="G48" s="224"/>
      <c r="H48" s="224"/>
      <c r="I48" s="224"/>
      <c r="J48" s="224"/>
      <c r="K48" s="224"/>
      <c r="L48" s="224"/>
      <c r="M48" s="222"/>
      <c r="N48" s="248" t="s">
        <v>1105</v>
      </c>
      <c r="O48" s="267" t="s">
        <v>1173</v>
      </c>
    </row>
    <row r="49" spans="1:25" s="275" customFormat="1" ht="16.5" x14ac:dyDescent="0.25">
      <c r="A49" s="269">
        <v>27</v>
      </c>
      <c r="B49" s="270" t="s">
        <v>1098</v>
      </c>
      <c r="C49" s="271"/>
      <c r="D49" s="271"/>
      <c r="E49" s="271"/>
      <c r="F49" s="271"/>
      <c r="G49" s="271"/>
      <c r="H49" s="271"/>
      <c r="I49" s="271"/>
      <c r="J49" s="271"/>
      <c r="K49" s="271"/>
      <c r="L49" s="271"/>
      <c r="M49" s="272"/>
      <c r="N49" s="273" t="s">
        <v>1246</v>
      </c>
      <c r="O49" s="274"/>
    </row>
    <row r="50" spans="1:25" s="251" customFormat="1" ht="78" customHeight="1" x14ac:dyDescent="0.25">
      <c r="A50" s="248">
        <v>28</v>
      </c>
      <c r="B50" s="230" t="s">
        <v>127</v>
      </c>
      <c r="C50" s="224"/>
      <c r="D50" s="224"/>
      <c r="E50" s="224"/>
      <c r="F50" s="224"/>
      <c r="G50" s="224"/>
      <c r="H50" s="224"/>
      <c r="I50" s="224"/>
      <c r="J50" s="224"/>
      <c r="K50" s="224"/>
      <c r="L50" s="224"/>
      <c r="M50" s="222"/>
      <c r="N50" s="263" t="s">
        <v>1247</v>
      </c>
      <c r="O50" s="276" t="s">
        <v>1265</v>
      </c>
    </row>
    <row r="51" spans="1:25" s="251" customFormat="1" ht="16.5" x14ac:dyDescent="0.25">
      <c r="A51" s="248">
        <v>29</v>
      </c>
      <c r="B51" s="230" t="s">
        <v>128</v>
      </c>
      <c r="C51" s="224"/>
      <c r="D51" s="224"/>
      <c r="E51" s="224"/>
      <c r="F51" s="224"/>
      <c r="G51" s="224"/>
      <c r="H51" s="224"/>
      <c r="I51" s="224"/>
      <c r="J51" s="224"/>
      <c r="K51" s="224"/>
      <c r="L51" s="224"/>
      <c r="M51" s="222"/>
      <c r="N51" s="277" t="s">
        <v>1365</v>
      </c>
      <c r="O51" s="278"/>
    </row>
    <row r="52" spans="1:25" s="251" customFormat="1" ht="82.5" x14ac:dyDescent="0.25">
      <c r="A52" s="248">
        <v>30</v>
      </c>
      <c r="B52" s="230" t="s">
        <v>129</v>
      </c>
      <c r="C52" s="224"/>
      <c r="D52" s="224"/>
      <c r="E52" s="224"/>
      <c r="F52" s="224"/>
      <c r="G52" s="224"/>
      <c r="H52" s="224"/>
      <c r="I52" s="224"/>
      <c r="J52" s="224"/>
      <c r="K52" s="224"/>
      <c r="L52" s="224"/>
      <c r="M52" s="222"/>
      <c r="N52" s="261" t="s">
        <v>1289</v>
      </c>
      <c r="O52" s="267"/>
    </row>
    <row r="53" spans="1:25" s="284" customFormat="1" ht="409.5" x14ac:dyDescent="0.25">
      <c r="A53" s="277">
        <v>31</v>
      </c>
      <c r="B53" s="279" t="s">
        <v>130</v>
      </c>
      <c r="C53" s="280"/>
      <c r="D53" s="280"/>
      <c r="E53" s="280"/>
      <c r="F53" s="280"/>
      <c r="G53" s="280"/>
      <c r="H53" s="280"/>
      <c r="I53" s="280"/>
      <c r="J53" s="280"/>
      <c r="K53" s="280"/>
      <c r="L53" s="280"/>
      <c r="M53" s="281"/>
      <c r="N53" s="282" t="s">
        <v>1248</v>
      </c>
      <c r="O53" s="283" t="s">
        <v>1249</v>
      </c>
      <c r="P53" s="284" t="s">
        <v>1250</v>
      </c>
    </row>
    <row r="54" spans="1:25" ht="99" x14ac:dyDescent="0.25">
      <c r="A54" s="240">
        <v>32</v>
      </c>
      <c r="B54" s="223" t="s">
        <v>131</v>
      </c>
      <c r="C54" s="224"/>
      <c r="D54" s="224"/>
      <c r="E54" s="224"/>
      <c r="F54" s="224"/>
      <c r="G54" s="224"/>
      <c r="H54" s="224"/>
      <c r="I54" s="224"/>
      <c r="J54" s="224"/>
      <c r="K54" s="224"/>
      <c r="L54" s="224"/>
      <c r="M54" s="222"/>
      <c r="N54" s="261" t="s">
        <v>1251</v>
      </c>
      <c r="O54" s="245" t="s">
        <v>1242</v>
      </c>
    </row>
    <row r="55" spans="1:25" ht="99" x14ac:dyDescent="0.25">
      <c r="A55" s="240">
        <v>33</v>
      </c>
      <c r="B55" s="223" t="s">
        <v>132</v>
      </c>
      <c r="C55" s="224"/>
      <c r="D55" s="224"/>
      <c r="E55" s="224"/>
      <c r="F55" s="224"/>
      <c r="G55" s="224"/>
      <c r="H55" s="224"/>
      <c r="I55" s="224"/>
      <c r="J55" s="224"/>
      <c r="K55" s="224"/>
      <c r="L55" s="224"/>
      <c r="M55" s="222"/>
      <c r="N55" s="285" t="s">
        <v>1252</v>
      </c>
      <c r="O55" s="245" t="s">
        <v>1253</v>
      </c>
    </row>
    <row r="56" spans="1:25" ht="99" x14ac:dyDescent="0.25">
      <c r="A56" s="240">
        <v>34</v>
      </c>
      <c r="B56" s="286" t="s">
        <v>133</v>
      </c>
      <c r="C56" s="224"/>
      <c r="D56" s="224"/>
      <c r="E56" s="224"/>
      <c r="F56" s="224"/>
      <c r="G56" s="224"/>
      <c r="H56" s="224"/>
      <c r="I56" s="224"/>
      <c r="J56" s="224"/>
      <c r="K56" s="224"/>
      <c r="L56" s="224"/>
      <c r="M56" s="222"/>
      <c r="N56" s="285" t="s">
        <v>1254</v>
      </c>
      <c r="O56" s="276" t="s">
        <v>1242</v>
      </c>
    </row>
    <row r="57" spans="1:25" ht="16.5" x14ac:dyDescent="0.25">
      <c r="A57" s="240"/>
      <c r="B57" s="287" t="s">
        <v>134</v>
      </c>
      <c r="C57" s="224"/>
      <c r="D57" s="224"/>
      <c r="E57" s="224"/>
      <c r="F57" s="224"/>
      <c r="G57" s="224"/>
      <c r="H57" s="224"/>
      <c r="I57" s="224"/>
      <c r="J57" s="224"/>
      <c r="K57" s="224"/>
      <c r="L57" s="224"/>
      <c r="M57" s="222"/>
      <c r="N57" s="288"/>
      <c r="O57" s="289"/>
    </row>
    <row r="58" spans="1:25" ht="99" x14ac:dyDescent="0.25">
      <c r="A58" s="240">
        <v>35</v>
      </c>
      <c r="B58" s="223" t="s">
        <v>135</v>
      </c>
      <c r="C58" s="224"/>
      <c r="D58" s="224"/>
      <c r="E58" s="224"/>
      <c r="F58" s="224"/>
      <c r="G58" s="224"/>
      <c r="H58" s="224"/>
      <c r="I58" s="224"/>
      <c r="J58" s="224"/>
      <c r="K58" s="224"/>
      <c r="L58" s="224"/>
      <c r="M58" s="222"/>
      <c r="N58" s="285" t="s">
        <v>1255</v>
      </c>
      <c r="O58" s="245" t="s">
        <v>1256</v>
      </c>
    </row>
    <row r="59" spans="1:25" ht="99" x14ac:dyDescent="0.25">
      <c r="A59" s="248">
        <v>36</v>
      </c>
      <c r="B59" s="230" t="s">
        <v>136</v>
      </c>
      <c r="C59" s="224"/>
      <c r="D59" s="224"/>
      <c r="E59" s="224"/>
      <c r="F59" s="224"/>
      <c r="G59" s="224"/>
      <c r="H59" s="224"/>
      <c r="I59" s="224"/>
      <c r="J59" s="224"/>
      <c r="K59" s="224"/>
      <c r="L59" s="224"/>
      <c r="M59" s="222"/>
      <c r="N59" s="277" t="s">
        <v>1251</v>
      </c>
      <c r="O59" s="245" t="s">
        <v>1242</v>
      </c>
      <c r="P59" s="255"/>
      <c r="Q59" s="255"/>
      <c r="R59" s="255"/>
      <c r="S59" s="255"/>
      <c r="T59" s="255"/>
      <c r="U59" s="255"/>
      <c r="V59" s="255"/>
      <c r="W59" s="255"/>
      <c r="X59" s="255"/>
      <c r="Y59" s="255"/>
    </row>
    <row r="60" spans="1:25" ht="16.5" x14ac:dyDescent="0.25">
      <c r="A60" s="240">
        <v>37</v>
      </c>
      <c r="B60" s="223" t="s">
        <v>137</v>
      </c>
      <c r="C60" s="224"/>
      <c r="D60" s="224"/>
      <c r="E60" s="224"/>
      <c r="F60" s="224"/>
      <c r="G60" s="224"/>
      <c r="H60" s="224"/>
      <c r="I60" s="224"/>
      <c r="J60" s="224"/>
      <c r="K60" s="224"/>
      <c r="L60" s="224"/>
      <c r="M60" s="222"/>
      <c r="N60" s="240" t="s">
        <v>1257</v>
      </c>
      <c r="O60" s="290"/>
    </row>
    <row r="61" spans="1:25" ht="16.5" x14ac:dyDescent="0.25">
      <c r="A61" s="240"/>
      <c r="B61" s="287" t="s">
        <v>138</v>
      </c>
      <c r="C61" s="224"/>
      <c r="D61" s="224"/>
      <c r="E61" s="224"/>
      <c r="F61" s="224"/>
      <c r="G61" s="224"/>
      <c r="H61" s="224"/>
      <c r="I61" s="224"/>
      <c r="J61" s="224"/>
      <c r="K61" s="224"/>
      <c r="L61" s="224"/>
      <c r="M61" s="222"/>
      <c r="N61" s="291"/>
      <c r="O61" s="289"/>
    </row>
    <row r="62" spans="1:25" s="251" customFormat="1" ht="99" x14ac:dyDescent="0.25">
      <c r="A62" s="248">
        <v>38</v>
      </c>
      <c r="B62" s="230" t="s">
        <v>139</v>
      </c>
      <c r="C62" s="224"/>
      <c r="D62" s="224"/>
      <c r="E62" s="224"/>
      <c r="F62" s="224"/>
      <c r="G62" s="224"/>
      <c r="H62" s="224"/>
      <c r="I62" s="224"/>
      <c r="J62" s="224"/>
      <c r="K62" s="224"/>
      <c r="L62" s="224"/>
      <c r="M62" s="222"/>
      <c r="N62" s="248" t="s">
        <v>1396</v>
      </c>
      <c r="O62" s="276" t="s">
        <v>1242</v>
      </c>
    </row>
    <row r="63" spans="1:25" ht="49.5" x14ac:dyDescent="0.25">
      <c r="A63" s="240">
        <v>39</v>
      </c>
      <c r="B63" s="223" t="s">
        <v>141</v>
      </c>
      <c r="C63" s="292"/>
      <c r="D63" s="292"/>
      <c r="E63" s="292"/>
      <c r="F63" s="292"/>
      <c r="G63" s="292"/>
      <c r="H63" s="292"/>
      <c r="I63" s="292"/>
      <c r="J63" s="292"/>
      <c r="K63" s="292"/>
      <c r="L63" s="292"/>
      <c r="M63" s="293"/>
      <c r="N63" s="285" t="s">
        <v>1397</v>
      </c>
      <c r="O63" s="294"/>
    </row>
    <row r="64" spans="1:25" ht="33" x14ac:dyDescent="0.25">
      <c r="A64" s="248">
        <v>40</v>
      </c>
      <c r="B64" s="230" t="s">
        <v>142</v>
      </c>
      <c r="C64" s="224"/>
      <c r="D64" s="224"/>
      <c r="E64" s="224"/>
      <c r="F64" s="224"/>
      <c r="G64" s="224"/>
      <c r="H64" s="224"/>
      <c r="I64" s="224"/>
      <c r="J64" s="224"/>
      <c r="K64" s="224"/>
      <c r="L64" s="224"/>
      <c r="M64" s="222"/>
      <c r="N64" s="263" t="s">
        <v>1258</v>
      </c>
      <c r="O64" s="295" t="s">
        <v>1259</v>
      </c>
      <c r="P64" s="255"/>
      <c r="Q64" s="255"/>
      <c r="R64" s="255"/>
      <c r="S64" s="255"/>
      <c r="T64" s="255"/>
      <c r="U64" s="255"/>
      <c r="V64" s="255"/>
      <c r="W64" s="255"/>
      <c r="X64" s="255"/>
      <c r="Y64" s="255"/>
    </row>
    <row r="65" spans="1:15" ht="16.5" x14ac:dyDescent="0.25">
      <c r="A65" s="240"/>
      <c r="B65" s="287" t="s">
        <v>143</v>
      </c>
      <c r="C65" s="224"/>
      <c r="D65" s="224"/>
      <c r="E65" s="224"/>
      <c r="F65" s="224"/>
      <c r="G65" s="224"/>
      <c r="H65" s="224"/>
      <c r="I65" s="224"/>
      <c r="J65" s="224"/>
      <c r="K65" s="224"/>
      <c r="L65" s="224"/>
      <c r="M65" s="222"/>
      <c r="N65" s="291"/>
      <c r="O65" s="289"/>
    </row>
    <row r="66" spans="1:15" ht="16.5" x14ac:dyDescent="0.25">
      <c r="A66" s="240">
        <v>41</v>
      </c>
      <c r="B66" s="223" t="s">
        <v>144</v>
      </c>
      <c r="C66" s="224"/>
      <c r="D66" s="224"/>
      <c r="E66" s="224"/>
      <c r="F66" s="224"/>
      <c r="G66" s="224"/>
      <c r="H66" s="224"/>
      <c r="I66" s="224"/>
      <c r="J66" s="224"/>
      <c r="K66" s="224"/>
      <c r="L66" s="224"/>
      <c r="M66" s="222"/>
      <c r="N66" s="240"/>
      <c r="O66" s="290" t="s">
        <v>1174</v>
      </c>
    </row>
    <row r="67" spans="1:15" ht="61.5" customHeight="1" x14ac:dyDescent="0.25">
      <c r="A67" s="240">
        <v>42</v>
      </c>
      <c r="B67" s="223" t="s">
        <v>145</v>
      </c>
      <c r="C67" s="224"/>
      <c r="D67" s="224"/>
      <c r="E67" s="224"/>
      <c r="F67" s="224"/>
      <c r="G67" s="224"/>
      <c r="H67" s="224"/>
      <c r="I67" s="224"/>
      <c r="J67" s="224"/>
      <c r="K67" s="224"/>
      <c r="L67" s="224"/>
      <c r="M67" s="222"/>
      <c r="N67" s="240"/>
      <c r="O67" s="290" t="s">
        <v>1174</v>
      </c>
    </row>
    <row r="68" spans="1:15" ht="66" x14ac:dyDescent="0.25">
      <c r="B68" s="296" t="s">
        <v>146</v>
      </c>
      <c r="C68" s="224"/>
      <c r="D68" s="224"/>
      <c r="E68" s="224"/>
      <c r="F68" s="224"/>
      <c r="G68" s="222"/>
      <c r="H68" s="296" t="s">
        <v>147</v>
      </c>
      <c r="I68" s="222"/>
      <c r="J68" s="296" t="s">
        <v>148</v>
      </c>
      <c r="K68" s="224"/>
      <c r="L68" s="222"/>
      <c r="M68" s="297" t="s">
        <v>149</v>
      </c>
    </row>
    <row r="69" spans="1:15" ht="16.5" x14ac:dyDescent="0.25">
      <c r="A69" s="240">
        <v>43</v>
      </c>
      <c r="B69" s="223" t="s">
        <v>150</v>
      </c>
      <c r="C69" s="224"/>
      <c r="D69" s="224"/>
      <c r="E69" s="224"/>
      <c r="F69" s="224"/>
      <c r="G69" s="222"/>
      <c r="H69" s="298">
        <v>12</v>
      </c>
      <c r="I69" s="222"/>
      <c r="J69" s="298">
        <v>12</v>
      </c>
      <c r="K69" s="224"/>
      <c r="L69" s="222"/>
      <c r="M69" s="299">
        <f>J69/H69</f>
        <v>1</v>
      </c>
    </row>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78">
    <mergeCell ref="A10:B10"/>
    <mergeCell ref="C10:O10"/>
    <mergeCell ref="A1:B8"/>
    <mergeCell ref="C1:M4"/>
    <mergeCell ref="N1:O8"/>
    <mergeCell ref="C5:M8"/>
    <mergeCell ref="A9:O9"/>
    <mergeCell ref="A18:E18"/>
    <mergeCell ref="F18:O18"/>
    <mergeCell ref="A11:B11"/>
    <mergeCell ref="C11:O11"/>
    <mergeCell ref="A12:B12"/>
    <mergeCell ref="C12:O12"/>
    <mergeCell ref="A13:B13"/>
    <mergeCell ref="C13:O13"/>
    <mergeCell ref="A14:B14"/>
    <mergeCell ref="C14:O14"/>
    <mergeCell ref="A16:O16"/>
    <mergeCell ref="A17:E17"/>
    <mergeCell ref="F17:O17"/>
    <mergeCell ref="B28:M28"/>
    <mergeCell ref="A19:E19"/>
    <mergeCell ref="F19:O19"/>
    <mergeCell ref="A21:A22"/>
    <mergeCell ref="B21:M21"/>
    <mergeCell ref="N21:N22"/>
    <mergeCell ref="O21:O22"/>
    <mergeCell ref="B22:M22"/>
    <mergeCell ref="B23:M23"/>
    <mergeCell ref="B24:M24"/>
    <mergeCell ref="B25:M25"/>
    <mergeCell ref="B26:M26"/>
    <mergeCell ref="B27:M27"/>
    <mergeCell ref="B40:M40"/>
    <mergeCell ref="B29:M29"/>
    <mergeCell ref="B30:M30"/>
    <mergeCell ref="B31:M31"/>
    <mergeCell ref="B32:M32"/>
    <mergeCell ref="B33:M33"/>
    <mergeCell ref="B34:M34"/>
    <mergeCell ref="B35:M35"/>
    <mergeCell ref="B36:M36"/>
    <mergeCell ref="B37:M37"/>
    <mergeCell ref="B38:M38"/>
    <mergeCell ref="B39:M39"/>
    <mergeCell ref="B52:M52"/>
    <mergeCell ref="B41:M41"/>
    <mergeCell ref="B42:M42"/>
    <mergeCell ref="B43:M43"/>
    <mergeCell ref="B44:M44"/>
    <mergeCell ref="B45:M45"/>
    <mergeCell ref="B46:M46"/>
    <mergeCell ref="B47:M47"/>
    <mergeCell ref="B48:M48"/>
    <mergeCell ref="B49:M49"/>
    <mergeCell ref="B50:M50"/>
    <mergeCell ref="B51:M51"/>
    <mergeCell ref="B64:M64"/>
    <mergeCell ref="B53:M53"/>
    <mergeCell ref="B54:M54"/>
    <mergeCell ref="B55:M55"/>
    <mergeCell ref="B56:M56"/>
    <mergeCell ref="B57:M57"/>
    <mergeCell ref="B58:M58"/>
    <mergeCell ref="B59:M59"/>
    <mergeCell ref="B60:M60"/>
    <mergeCell ref="B61:M61"/>
    <mergeCell ref="B62:M62"/>
    <mergeCell ref="B63:M63"/>
    <mergeCell ref="B69:G69"/>
    <mergeCell ref="H69:I69"/>
    <mergeCell ref="J69:L69"/>
    <mergeCell ref="B65:M65"/>
    <mergeCell ref="B66:M66"/>
    <mergeCell ref="B67:M67"/>
    <mergeCell ref="B68:G68"/>
    <mergeCell ref="H68:I68"/>
    <mergeCell ref="J68:L68"/>
  </mergeCells>
  <hyperlinks>
    <hyperlink ref="C13" r:id="rId1"/>
    <hyperlink ref="C14" r:id="rId2"/>
    <hyperlink ref="O24" r:id="rId3"/>
    <hyperlink ref="O25" r:id="rId4"/>
    <hyperlink ref="O26" r:id="rId5"/>
    <hyperlink ref="N27" r:id="rId6"/>
    <hyperlink ref="O27" r:id="rId7"/>
    <hyperlink ref="N28" r:id="rId8"/>
    <hyperlink ref="O28" r:id="rId9"/>
    <hyperlink ref="O29" r:id="rId10"/>
    <hyperlink ref="O30" r:id="rId11"/>
    <hyperlink ref="O33" r:id="rId12"/>
    <hyperlink ref="O34" r:id="rId13"/>
    <hyperlink ref="O37" r:id="rId14"/>
    <hyperlink ref="O39" r:id="rId15"/>
    <hyperlink ref="O40" r:id="rId16"/>
    <hyperlink ref="O42" r:id="rId17"/>
    <hyperlink ref="O47" r:id="rId18"/>
    <hyperlink ref="O50" r:id="rId19"/>
    <hyperlink ref="O53" r:id="rId20"/>
    <hyperlink ref="O54" r:id="rId21"/>
    <hyperlink ref="O55" r:id="rId22"/>
    <hyperlink ref="O56" r:id="rId23"/>
    <hyperlink ref="O58" r:id="rId24"/>
    <hyperlink ref="O59" r:id="rId25"/>
    <hyperlink ref="O64" r:id="rId26"/>
    <hyperlink ref="O41" r:id="rId27"/>
    <hyperlink ref="O62" r:id="rId28"/>
  </hyperlinks>
  <pageMargins left="0.7" right="0.7" top="0.75" bottom="0.75" header="0" footer="0"/>
  <pageSetup orientation="portrait" r:id="rId29"/>
  <drawing r:id="rId30"/>
  <legacyDrawing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topLeftCell="A124" zoomScale="115" zoomScaleNormal="115" workbookViewId="0">
      <selection activeCell="B133" sqref="B133"/>
    </sheetView>
  </sheetViews>
  <sheetFormatPr baseColWidth="10" defaultRowHeight="16.5" x14ac:dyDescent="0.3"/>
  <cols>
    <col min="1" max="1" width="28.28515625" style="390" customWidth="1"/>
    <col min="2" max="2" width="41.5703125" style="383" customWidth="1"/>
    <col min="3" max="3" width="44.42578125" style="8" customWidth="1"/>
    <col min="4" max="5" width="11.42578125" style="8"/>
    <col min="6" max="6" width="14.7109375" style="8" customWidth="1"/>
    <col min="7" max="16384" width="11.42578125" style="8"/>
  </cols>
  <sheetData>
    <row r="1" spans="1:6" x14ac:dyDescent="0.3">
      <c r="A1" s="384" t="s">
        <v>1</v>
      </c>
      <c r="B1" s="300" t="s">
        <v>151</v>
      </c>
      <c r="C1" s="301"/>
      <c r="D1" s="302"/>
      <c r="E1" s="303"/>
      <c r="F1" s="304"/>
    </row>
    <row r="2" spans="1:6" x14ac:dyDescent="0.3">
      <c r="A2" s="385"/>
      <c r="B2" s="305"/>
      <c r="C2" s="306"/>
      <c r="D2" s="307"/>
      <c r="E2" s="161"/>
      <c r="F2" s="308"/>
    </row>
    <row r="3" spans="1:6" x14ac:dyDescent="0.3">
      <c r="A3" s="385"/>
      <c r="B3" s="305"/>
      <c r="C3" s="306"/>
      <c r="D3" s="307"/>
      <c r="E3" s="161"/>
      <c r="F3" s="308"/>
    </row>
    <row r="4" spans="1:6" x14ac:dyDescent="0.3">
      <c r="A4" s="385"/>
      <c r="B4" s="309"/>
      <c r="C4" s="310"/>
      <c r="D4" s="307"/>
      <c r="E4" s="161"/>
      <c r="F4" s="308"/>
    </row>
    <row r="5" spans="1:6" x14ac:dyDescent="0.3">
      <c r="A5" s="385"/>
      <c r="B5" s="311" t="str">
        <f>PORTADA!C9</f>
        <v xml:space="preserve">COLEGIO MAYOR DEL CAUCA INSTITUCIÓN UNIVERSITARIA </v>
      </c>
      <c r="C5" s="312"/>
      <c r="D5" s="307"/>
      <c r="E5" s="161"/>
      <c r="F5" s="308"/>
    </row>
    <row r="6" spans="1:6" x14ac:dyDescent="0.3">
      <c r="A6" s="385"/>
      <c r="B6" s="313"/>
      <c r="C6" s="314"/>
      <c r="D6" s="307"/>
      <c r="E6" s="161"/>
      <c r="F6" s="308"/>
    </row>
    <row r="7" spans="1:6" ht="0.75" customHeight="1" x14ac:dyDescent="0.3">
      <c r="A7" s="385"/>
      <c r="B7" s="313"/>
      <c r="C7" s="314"/>
      <c r="D7" s="307"/>
      <c r="E7" s="161"/>
      <c r="F7" s="308"/>
    </row>
    <row r="8" spans="1:6" ht="12.75" customHeight="1" thickBot="1" x14ac:dyDescent="0.35">
      <c r="A8" s="386"/>
      <c r="B8" s="315"/>
      <c r="C8" s="316"/>
      <c r="D8" s="317"/>
      <c r="E8" s="318"/>
      <c r="F8" s="319"/>
    </row>
    <row r="9" spans="1:6" ht="17.25" x14ac:dyDescent="0.3">
      <c r="A9" s="320" t="s">
        <v>152</v>
      </c>
      <c r="B9" s="321" t="s">
        <v>153</v>
      </c>
      <c r="C9" s="322"/>
      <c r="D9" s="323" t="s">
        <v>154</v>
      </c>
      <c r="E9" s="324"/>
      <c r="F9" s="324"/>
    </row>
    <row r="10" spans="1:6" ht="21.75" customHeight="1" x14ac:dyDescent="0.3">
      <c r="A10" s="325" t="s">
        <v>1453</v>
      </c>
      <c r="B10" s="326" t="s">
        <v>1159</v>
      </c>
      <c r="C10" s="326"/>
      <c r="D10" s="327" t="s">
        <v>1443</v>
      </c>
      <c r="E10" s="328"/>
      <c r="F10" s="329"/>
    </row>
    <row r="11" spans="1:6" ht="30" customHeight="1" x14ac:dyDescent="0.3">
      <c r="A11" s="330"/>
      <c r="B11" s="326" t="s">
        <v>1437</v>
      </c>
      <c r="C11" s="326"/>
      <c r="D11" s="331"/>
      <c r="E11" s="332"/>
      <c r="F11" s="333"/>
    </row>
    <row r="12" spans="1:6" ht="16.5" customHeight="1" x14ac:dyDescent="0.3">
      <c r="A12" s="330"/>
      <c r="B12" s="326" t="s">
        <v>1160</v>
      </c>
      <c r="C12" s="326"/>
      <c r="D12" s="331"/>
      <c r="E12" s="332"/>
      <c r="F12" s="333"/>
    </row>
    <row r="13" spans="1:6" ht="28.5" customHeight="1" x14ac:dyDescent="0.3">
      <c r="A13" s="330"/>
      <c r="B13" s="326" t="s">
        <v>1438</v>
      </c>
      <c r="C13" s="326"/>
      <c r="D13" s="331"/>
      <c r="E13" s="332"/>
      <c r="F13" s="333"/>
    </row>
    <row r="14" spans="1:6" ht="29.25" customHeight="1" x14ac:dyDescent="0.3">
      <c r="A14" s="330"/>
      <c r="B14" s="326" t="s">
        <v>1439</v>
      </c>
      <c r="C14" s="326"/>
      <c r="D14" s="331"/>
      <c r="E14" s="332"/>
      <c r="F14" s="333"/>
    </row>
    <row r="15" spans="1:6" x14ac:dyDescent="0.3">
      <c r="A15" s="330"/>
      <c r="B15" s="326" t="s">
        <v>1161</v>
      </c>
      <c r="C15" s="326"/>
      <c r="D15" s="331"/>
      <c r="E15" s="332"/>
      <c r="F15" s="333"/>
    </row>
    <row r="16" spans="1:6" ht="26.25" customHeight="1" x14ac:dyDescent="0.3">
      <c r="A16" s="334"/>
      <c r="B16" s="335" t="s">
        <v>1440</v>
      </c>
      <c r="C16" s="336"/>
      <c r="D16" s="337"/>
      <c r="E16" s="338"/>
      <c r="F16" s="339"/>
    </row>
    <row r="17" spans="1:6" ht="15.75" customHeight="1" x14ac:dyDescent="0.3">
      <c r="A17" s="340" t="s">
        <v>155</v>
      </c>
      <c r="B17" s="341" t="s">
        <v>156</v>
      </c>
      <c r="C17" s="341"/>
      <c r="D17" s="340" t="s">
        <v>1442</v>
      </c>
      <c r="E17" s="340"/>
      <c r="F17" s="340"/>
    </row>
    <row r="18" spans="1:6" x14ac:dyDescent="0.3">
      <c r="A18" s="340"/>
      <c r="B18" s="341" t="s">
        <v>157</v>
      </c>
      <c r="C18" s="341"/>
      <c r="D18" s="340"/>
      <c r="E18" s="340"/>
      <c r="F18" s="340"/>
    </row>
    <row r="19" spans="1:6" x14ac:dyDescent="0.3">
      <c r="A19" s="340"/>
      <c r="B19" s="341" t="s">
        <v>1162</v>
      </c>
      <c r="C19" s="341"/>
      <c r="D19" s="340"/>
      <c r="E19" s="340"/>
      <c r="F19" s="340"/>
    </row>
    <row r="20" spans="1:6" x14ac:dyDescent="0.3">
      <c r="A20" s="340"/>
      <c r="B20" s="341" t="s">
        <v>1114</v>
      </c>
      <c r="C20" s="341"/>
      <c r="D20" s="340"/>
      <c r="E20" s="340"/>
      <c r="F20" s="340"/>
    </row>
    <row r="21" spans="1:6" x14ac:dyDescent="0.3">
      <c r="A21" s="340"/>
      <c r="B21" s="341" t="s">
        <v>160</v>
      </c>
      <c r="C21" s="341"/>
      <c r="D21" s="340"/>
      <c r="E21" s="340"/>
      <c r="F21" s="340"/>
    </row>
    <row r="22" spans="1:6" ht="16.5" customHeight="1" x14ac:dyDescent="0.3">
      <c r="A22" s="340"/>
      <c r="B22" s="341" t="s">
        <v>161</v>
      </c>
      <c r="C22" s="341"/>
      <c r="D22" s="340"/>
      <c r="E22" s="340"/>
      <c r="F22" s="340"/>
    </row>
    <row r="23" spans="1:6" ht="15.75" customHeight="1" x14ac:dyDescent="0.3">
      <c r="A23" s="342" t="s">
        <v>309</v>
      </c>
      <c r="B23" s="326" t="s">
        <v>162</v>
      </c>
      <c r="C23" s="326"/>
      <c r="D23" s="343" t="s">
        <v>1441</v>
      </c>
      <c r="E23" s="343"/>
      <c r="F23" s="343"/>
    </row>
    <row r="24" spans="1:6" ht="16.5" customHeight="1" x14ac:dyDescent="0.3">
      <c r="A24" s="342"/>
      <c r="B24" s="326" t="s">
        <v>163</v>
      </c>
      <c r="C24" s="326"/>
      <c r="D24" s="343"/>
      <c r="E24" s="343"/>
      <c r="F24" s="343"/>
    </row>
    <row r="25" spans="1:6" ht="29.25" customHeight="1" x14ac:dyDescent="0.3">
      <c r="A25" s="342"/>
      <c r="B25" s="344" t="s">
        <v>1163</v>
      </c>
      <c r="C25" s="344"/>
      <c r="D25" s="343"/>
      <c r="E25" s="343"/>
      <c r="F25" s="343"/>
    </row>
    <row r="26" spans="1:6" ht="15.75" customHeight="1" x14ac:dyDescent="0.3">
      <c r="A26" s="345" t="s">
        <v>1454</v>
      </c>
      <c r="B26" s="341" t="s">
        <v>1115</v>
      </c>
      <c r="C26" s="341"/>
      <c r="D26" s="340" t="s">
        <v>1444</v>
      </c>
      <c r="E26" s="340"/>
      <c r="F26" s="340"/>
    </row>
    <row r="27" spans="1:6" x14ac:dyDescent="0.3">
      <c r="A27" s="345"/>
      <c r="B27" s="341" t="s">
        <v>165</v>
      </c>
      <c r="C27" s="341"/>
      <c r="D27" s="340"/>
      <c r="E27" s="340"/>
      <c r="F27" s="340"/>
    </row>
    <row r="28" spans="1:6" x14ac:dyDescent="0.3">
      <c r="A28" s="345"/>
      <c r="B28" s="341" t="s">
        <v>166</v>
      </c>
      <c r="C28" s="341"/>
      <c r="D28" s="340"/>
      <c r="E28" s="340"/>
      <c r="F28" s="340"/>
    </row>
    <row r="29" spans="1:6" ht="27.75" customHeight="1" x14ac:dyDescent="0.3">
      <c r="A29" s="342" t="s">
        <v>1107</v>
      </c>
      <c r="B29" s="346" t="s">
        <v>1109</v>
      </c>
      <c r="C29" s="346"/>
      <c r="D29" s="343" t="s">
        <v>1434</v>
      </c>
      <c r="E29" s="343"/>
      <c r="F29" s="343"/>
    </row>
    <row r="30" spans="1:6" ht="18.75" customHeight="1" x14ac:dyDescent="0.3">
      <c r="A30" s="342"/>
      <c r="B30" s="326" t="s">
        <v>1111</v>
      </c>
      <c r="C30" s="326"/>
      <c r="D30" s="343"/>
      <c r="E30" s="343"/>
      <c r="F30" s="343"/>
    </row>
    <row r="31" spans="1:6" ht="18.75" customHeight="1" x14ac:dyDescent="0.3">
      <c r="A31" s="342"/>
      <c r="B31" s="326" t="s">
        <v>1110</v>
      </c>
      <c r="C31" s="326"/>
      <c r="D31" s="343"/>
      <c r="E31" s="343"/>
      <c r="F31" s="343"/>
    </row>
    <row r="32" spans="1:6" ht="18.75" customHeight="1" x14ac:dyDescent="0.3">
      <c r="A32" s="342"/>
      <c r="B32" s="326" t="s">
        <v>1108</v>
      </c>
      <c r="C32" s="326"/>
      <c r="D32" s="343"/>
      <c r="E32" s="343"/>
      <c r="F32" s="343"/>
    </row>
    <row r="33" spans="1:6" ht="18.75" customHeight="1" x14ac:dyDescent="0.3">
      <c r="A33" s="342"/>
      <c r="B33" s="347" t="s">
        <v>1112</v>
      </c>
      <c r="C33" s="348"/>
      <c r="D33" s="343"/>
      <c r="E33" s="343"/>
      <c r="F33" s="343"/>
    </row>
    <row r="34" spans="1:6" ht="32.25" customHeight="1" x14ac:dyDescent="0.3">
      <c r="A34" s="342"/>
      <c r="B34" s="349" t="s">
        <v>1113</v>
      </c>
      <c r="C34" s="349"/>
      <c r="D34" s="343"/>
      <c r="E34" s="343"/>
      <c r="F34" s="343"/>
    </row>
    <row r="35" spans="1:6" ht="18.75" customHeight="1" x14ac:dyDescent="0.3">
      <c r="A35" s="340" t="s">
        <v>167</v>
      </c>
      <c r="B35" s="341" t="s">
        <v>1116</v>
      </c>
      <c r="C35" s="341"/>
      <c r="D35" s="340" t="s">
        <v>1445</v>
      </c>
      <c r="E35" s="340"/>
      <c r="F35" s="340"/>
    </row>
    <row r="36" spans="1:6" x14ac:dyDescent="0.3">
      <c r="A36" s="340"/>
      <c r="B36" s="341" t="s">
        <v>169</v>
      </c>
      <c r="C36" s="341"/>
      <c r="D36" s="340"/>
      <c r="E36" s="340"/>
      <c r="F36" s="340"/>
    </row>
    <row r="37" spans="1:6" x14ac:dyDescent="0.3">
      <c r="A37" s="340"/>
      <c r="B37" s="341" t="s">
        <v>170</v>
      </c>
      <c r="C37" s="341"/>
      <c r="D37" s="340"/>
      <c r="E37" s="340"/>
      <c r="F37" s="340"/>
    </row>
    <row r="38" spans="1:6" x14ac:dyDescent="0.3">
      <c r="A38" s="340"/>
      <c r="B38" s="341" t="s">
        <v>171</v>
      </c>
      <c r="C38" s="341"/>
      <c r="D38" s="340"/>
      <c r="E38" s="340"/>
      <c r="F38" s="340"/>
    </row>
    <row r="39" spans="1:6" x14ac:dyDescent="0.3">
      <c r="A39" s="340"/>
      <c r="B39" s="341" t="s">
        <v>1164</v>
      </c>
      <c r="C39" s="341"/>
      <c r="D39" s="340"/>
      <c r="E39" s="340"/>
      <c r="F39" s="340"/>
    </row>
    <row r="40" spans="1:6" x14ac:dyDescent="0.3">
      <c r="A40" s="340"/>
      <c r="B40" s="341" t="s">
        <v>173</v>
      </c>
      <c r="C40" s="341"/>
      <c r="D40" s="340"/>
      <c r="E40" s="340"/>
      <c r="F40" s="340"/>
    </row>
    <row r="41" spans="1:6" x14ac:dyDescent="0.3">
      <c r="A41" s="340"/>
      <c r="B41" s="341" t="s">
        <v>174</v>
      </c>
      <c r="C41" s="341"/>
      <c r="D41" s="340"/>
      <c r="E41" s="340"/>
      <c r="F41" s="340"/>
    </row>
    <row r="42" spans="1:6" ht="15.75" customHeight="1" x14ac:dyDescent="0.3">
      <c r="A42" s="342" t="s">
        <v>175</v>
      </c>
      <c r="B42" s="326" t="s">
        <v>1117</v>
      </c>
      <c r="C42" s="326"/>
      <c r="D42" s="342" t="s">
        <v>1446</v>
      </c>
      <c r="E42" s="342"/>
      <c r="F42" s="342"/>
    </row>
    <row r="43" spans="1:6" ht="24" customHeight="1" x14ac:dyDescent="0.3">
      <c r="A43" s="342"/>
      <c r="B43" s="326" t="s">
        <v>1118</v>
      </c>
      <c r="C43" s="326"/>
      <c r="D43" s="342"/>
      <c r="E43" s="342"/>
      <c r="F43" s="342"/>
    </row>
    <row r="44" spans="1:6" ht="27" customHeight="1" x14ac:dyDescent="0.3">
      <c r="A44" s="342"/>
      <c r="B44" s="326" t="s">
        <v>177</v>
      </c>
      <c r="C44" s="326"/>
      <c r="D44" s="342"/>
      <c r="E44" s="342"/>
      <c r="F44" s="342"/>
    </row>
    <row r="45" spans="1:6" ht="29.25" customHeight="1" x14ac:dyDescent="0.3">
      <c r="A45" s="342"/>
      <c r="B45" s="326" t="s">
        <v>1106</v>
      </c>
      <c r="C45" s="326"/>
      <c r="D45" s="342"/>
      <c r="E45" s="342"/>
      <c r="F45" s="342"/>
    </row>
    <row r="46" spans="1:6" ht="15.75" customHeight="1" x14ac:dyDescent="0.3">
      <c r="A46" s="340" t="s">
        <v>1119</v>
      </c>
      <c r="B46" s="341" t="s">
        <v>1120</v>
      </c>
      <c r="C46" s="341"/>
      <c r="D46" s="340" t="s">
        <v>1447</v>
      </c>
      <c r="E46" s="340"/>
      <c r="F46" s="340"/>
    </row>
    <row r="47" spans="1:6" x14ac:dyDescent="0.3">
      <c r="A47" s="340"/>
      <c r="B47" s="350" t="s">
        <v>1121</v>
      </c>
      <c r="C47" s="351"/>
      <c r="D47" s="340"/>
      <c r="E47" s="340"/>
      <c r="F47" s="340"/>
    </row>
    <row r="48" spans="1:6" x14ac:dyDescent="0.3">
      <c r="A48" s="340"/>
      <c r="B48" s="352" t="s">
        <v>1122</v>
      </c>
      <c r="C48" s="353"/>
      <c r="D48" s="340"/>
      <c r="E48" s="340"/>
      <c r="F48" s="340"/>
    </row>
    <row r="49" spans="1:7" x14ac:dyDescent="0.3">
      <c r="A49" s="340"/>
      <c r="B49" s="352" t="s">
        <v>182</v>
      </c>
      <c r="C49" s="353"/>
      <c r="D49" s="340"/>
      <c r="E49" s="340"/>
      <c r="F49" s="340"/>
    </row>
    <row r="50" spans="1:7" x14ac:dyDescent="0.3">
      <c r="A50" s="340"/>
      <c r="B50" s="352" t="s">
        <v>183</v>
      </c>
      <c r="C50" s="353"/>
      <c r="D50" s="340"/>
      <c r="E50" s="340"/>
      <c r="F50" s="340"/>
    </row>
    <row r="51" spans="1:7" x14ac:dyDescent="0.3">
      <c r="A51" s="340"/>
      <c r="B51" s="352" t="s">
        <v>184</v>
      </c>
      <c r="C51" s="353"/>
      <c r="D51" s="340"/>
      <c r="E51" s="340"/>
      <c r="F51" s="340"/>
    </row>
    <row r="52" spans="1:7" x14ac:dyDescent="0.3">
      <c r="A52" s="340"/>
      <c r="B52" s="350" t="s">
        <v>1123</v>
      </c>
      <c r="C52" s="351"/>
      <c r="D52" s="340"/>
      <c r="E52" s="340"/>
      <c r="F52" s="340"/>
    </row>
    <row r="53" spans="1:7" x14ac:dyDescent="0.3">
      <c r="A53" s="340"/>
      <c r="B53" s="350" t="s">
        <v>1114</v>
      </c>
      <c r="C53" s="351"/>
      <c r="D53" s="340"/>
      <c r="E53" s="340"/>
      <c r="F53" s="340"/>
    </row>
    <row r="54" spans="1:7" x14ac:dyDescent="0.3">
      <c r="A54" s="340"/>
      <c r="B54" s="350" t="s">
        <v>186</v>
      </c>
      <c r="C54" s="351"/>
      <c r="D54" s="340"/>
      <c r="E54" s="340"/>
      <c r="F54" s="340"/>
    </row>
    <row r="55" spans="1:7" x14ac:dyDescent="0.3">
      <c r="A55" s="340"/>
      <c r="B55" s="350" t="s">
        <v>1124</v>
      </c>
      <c r="C55" s="351"/>
      <c r="D55" s="340"/>
      <c r="E55" s="340"/>
      <c r="F55" s="340"/>
    </row>
    <row r="56" spans="1:7" x14ac:dyDescent="0.3">
      <c r="A56" s="340"/>
      <c r="B56" s="350" t="s">
        <v>1125</v>
      </c>
      <c r="C56" s="351"/>
      <c r="D56" s="340"/>
      <c r="E56" s="340"/>
      <c r="F56" s="340"/>
      <c r="G56" s="354"/>
    </row>
    <row r="57" spans="1:7" x14ac:dyDescent="0.3">
      <c r="A57" s="340"/>
      <c r="B57" s="350" t="s">
        <v>1126</v>
      </c>
      <c r="C57" s="351"/>
      <c r="D57" s="340"/>
      <c r="E57" s="340"/>
      <c r="F57" s="340"/>
    </row>
    <row r="58" spans="1:7" x14ac:dyDescent="0.3">
      <c r="A58" s="340"/>
      <c r="B58" s="350" t="s">
        <v>1127</v>
      </c>
      <c r="C58" s="351"/>
      <c r="D58" s="340"/>
      <c r="E58" s="340"/>
      <c r="F58" s="340"/>
    </row>
    <row r="59" spans="1:7" x14ac:dyDescent="0.3">
      <c r="A59" s="340"/>
      <c r="B59" s="350" t="s">
        <v>1128</v>
      </c>
      <c r="C59" s="351"/>
      <c r="D59" s="340"/>
      <c r="E59" s="340"/>
      <c r="F59" s="340"/>
    </row>
    <row r="60" spans="1:7" x14ac:dyDescent="0.3">
      <c r="A60" s="340"/>
      <c r="B60" s="350" t="s">
        <v>188</v>
      </c>
      <c r="C60" s="351"/>
      <c r="D60" s="340"/>
      <c r="E60" s="340"/>
      <c r="F60" s="340"/>
    </row>
    <row r="61" spans="1:7" x14ac:dyDescent="0.3">
      <c r="A61" s="340"/>
      <c r="B61" s="350" t="s">
        <v>189</v>
      </c>
      <c r="C61" s="351"/>
      <c r="D61" s="340"/>
      <c r="E61" s="340"/>
      <c r="F61" s="340"/>
    </row>
    <row r="62" spans="1:7" x14ac:dyDescent="0.3">
      <c r="A62" s="340"/>
      <c r="B62" s="350" t="s">
        <v>190</v>
      </c>
      <c r="C62" s="351"/>
      <c r="D62" s="340"/>
      <c r="E62" s="340"/>
      <c r="F62" s="340"/>
    </row>
    <row r="63" spans="1:7" x14ac:dyDescent="0.3">
      <c r="A63" s="340"/>
      <c r="B63" s="350" t="s">
        <v>191</v>
      </c>
      <c r="C63" s="351"/>
      <c r="D63" s="340"/>
      <c r="E63" s="340"/>
      <c r="F63" s="340"/>
    </row>
    <row r="64" spans="1:7" x14ac:dyDescent="0.3">
      <c r="A64" s="340"/>
      <c r="B64" s="350" t="s">
        <v>1129</v>
      </c>
      <c r="C64" s="351"/>
      <c r="D64" s="340"/>
      <c r="E64" s="340"/>
      <c r="F64" s="340"/>
    </row>
    <row r="65" spans="1:6" x14ac:dyDescent="0.3">
      <c r="A65" s="340"/>
      <c r="B65" s="350" t="s">
        <v>1130</v>
      </c>
      <c r="C65" s="351"/>
      <c r="D65" s="340"/>
      <c r="E65" s="340"/>
      <c r="F65" s="340"/>
    </row>
    <row r="66" spans="1:6" x14ac:dyDescent="0.3">
      <c r="A66" s="340"/>
      <c r="B66" s="350" t="s">
        <v>1131</v>
      </c>
      <c r="C66" s="351"/>
      <c r="D66" s="340"/>
      <c r="E66" s="340"/>
      <c r="F66" s="340"/>
    </row>
    <row r="67" spans="1:6" x14ac:dyDescent="0.3">
      <c r="A67" s="340"/>
      <c r="B67" s="350" t="s">
        <v>195</v>
      </c>
      <c r="C67" s="351"/>
      <c r="D67" s="340"/>
      <c r="E67" s="340"/>
      <c r="F67" s="340"/>
    </row>
    <row r="68" spans="1:6" x14ac:dyDescent="0.3">
      <c r="A68" s="340"/>
      <c r="B68" s="350" t="s">
        <v>196</v>
      </c>
      <c r="C68" s="351"/>
      <c r="D68" s="340"/>
      <c r="E68" s="340"/>
      <c r="F68" s="340"/>
    </row>
    <row r="69" spans="1:6" x14ac:dyDescent="0.3">
      <c r="A69" s="340"/>
      <c r="B69" s="350" t="s">
        <v>197</v>
      </c>
      <c r="C69" s="351"/>
      <c r="D69" s="340"/>
      <c r="E69" s="340"/>
      <c r="F69" s="340"/>
    </row>
    <row r="70" spans="1:6" x14ac:dyDescent="0.3">
      <c r="A70" s="340"/>
      <c r="B70" s="350" t="s">
        <v>198</v>
      </c>
      <c r="C70" s="351"/>
      <c r="D70" s="340"/>
      <c r="E70" s="340"/>
      <c r="F70" s="340"/>
    </row>
    <row r="71" spans="1:6" x14ac:dyDescent="0.3">
      <c r="A71" s="340"/>
      <c r="B71" s="350" t="s">
        <v>1132</v>
      </c>
      <c r="C71" s="351"/>
      <c r="D71" s="340"/>
      <c r="E71" s="340"/>
      <c r="F71" s="340"/>
    </row>
    <row r="72" spans="1:6" x14ac:dyDescent="0.3">
      <c r="A72" s="340"/>
      <c r="B72" s="350" t="s">
        <v>200</v>
      </c>
      <c r="C72" s="351"/>
      <c r="D72" s="340"/>
      <c r="E72" s="340"/>
      <c r="F72" s="340"/>
    </row>
    <row r="73" spans="1:6" x14ac:dyDescent="0.3">
      <c r="A73" s="340"/>
      <c r="B73" s="350" t="s">
        <v>202</v>
      </c>
      <c r="C73" s="351"/>
      <c r="D73" s="340"/>
      <c r="E73" s="340"/>
      <c r="F73" s="340"/>
    </row>
    <row r="74" spans="1:6" x14ac:dyDescent="0.3">
      <c r="A74" s="340"/>
      <c r="B74" s="350" t="s">
        <v>203</v>
      </c>
      <c r="C74" s="351"/>
      <c r="D74" s="340"/>
      <c r="E74" s="340"/>
      <c r="F74" s="340"/>
    </row>
    <row r="75" spans="1:6" x14ac:dyDescent="0.3">
      <c r="A75" s="340"/>
      <c r="B75" s="350" t="s">
        <v>1133</v>
      </c>
      <c r="C75" s="351"/>
      <c r="D75" s="340"/>
      <c r="E75" s="340"/>
      <c r="F75" s="340"/>
    </row>
    <row r="76" spans="1:6" x14ac:dyDescent="0.3">
      <c r="A76" s="340"/>
      <c r="B76" s="350" t="s">
        <v>205</v>
      </c>
      <c r="C76" s="351"/>
      <c r="D76" s="340"/>
      <c r="E76" s="340"/>
      <c r="F76" s="340"/>
    </row>
    <row r="77" spans="1:6" x14ac:dyDescent="0.3">
      <c r="A77" s="340"/>
      <c r="B77" s="350" t="s">
        <v>1134</v>
      </c>
      <c r="C77" s="351"/>
      <c r="D77" s="340"/>
      <c r="E77" s="340"/>
      <c r="F77" s="340"/>
    </row>
    <row r="78" spans="1:6" x14ac:dyDescent="0.3">
      <c r="A78" s="340"/>
      <c r="B78" s="350" t="s">
        <v>1135</v>
      </c>
      <c r="C78" s="351"/>
      <c r="D78" s="340"/>
      <c r="E78" s="340"/>
      <c r="F78" s="340"/>
    </row>
    <row r="79" spans="1:6" x14ac:dyDescent="0.3">
      <c r="A79" s="340"/>
      <c r="B79" s="350" t="s">
        <v>1136</v>
      </c>
      <c r="C79" s="351"/>
      <c r="D79" s="340"/>
      <c r="E79" s="340"/>
      <c r="F79" s="340"/>
    </row>
    <row r="80" spans="1:6" x14ac:dyDescent="0.3">
      <c r="A80" s="340"/>
      <c r="B80" s="350" t="s">
        <v>1138</v>
      </c>
      <c r="C80" s="351"/>
      <c r="D80" s="340"/>
      <c r="E80" s="340"/>
      <c r="F80" s="340"/>
    </row>
    <row r="81" spans="1:6" x14ac:dyDescent="0.3">
      <c r="A81" s="340"/>
      <c r="B81" s="350" t="s">
        <v>1139</v>
      </c>
      <c r="C81" s="351"/>
      <c r="D81" s="340"/>
      <c r="E81" s="340"/>
      <c r="F81" s="340"/>
    </row>
    <row r="82" spans="1:6" x14ac:dyDescent="0.3">
      <c r="A82" s="340"/>
      <c r="B82" s="350" t="s">
        <v>1140</v>
      </c>
      <c r="C82" s="351"/>
      <c r="D82" s="340"/>
      <c r="E82" s="340"/>
      <c r="F82" s="340"/>
    </row>
    <row r="83" spans="1:6" x14ac:dyDescent="0.3">
      <c r="A83" s="340"/>
      <c r="B83" s="350" t="s">
        <v>1137</v>
      </c>
      <c r="C83" s="351"/>
      <c r="D83" s="340"/>
      <c r="E83" s="340"/>
      <c r="F83" s="340"/>
    </row>
    <row r="84" spans="1:6" x14ac:dyDescent="0.3">
      <c r="A84" s="340"/>
      <c r="B84" s="350" t="s">
        <v>1141</v>
      </c>
      <c r="C84" s="351"/>
      <c r="D84" s="340"/>
      <c r="E84" s="340"/>
      <c r="F84" s="340"/>
    </row>
    <row r="85" spans="1:6" x14ac:dyDescent="0.3">
      <c r="A85" s="340"/>
      <c r="B85" s="350" t="s">
        <v>211</v>
      </c>
      <c r="C85" s="351"/>
      <c r="D85" s="340"/>
      <c r="E85" s="340"/>
      <c r="F85" s="340"/>
    </row>
    <row r="86" spans="1:6" x14ac:dyDescent="0.3">
      <c r="A86" s="340"/>
      <c r="B86" s="350" t="s">
        <v>212</v>
      </c>
      <c r="C86" s="351"/>
      <c r="D86" s="340"/>
      <c r="E86" s="340"/>
      <c r="F86" s="340"/>
    </row>
    <row r="87" spans="1:6" x14ac:dyDescent="0.3">
      <c r="A87" s="340"/>
      <c r="B87" s="350" t="s">
        <v>213</v>
      </c>
      <c r="C87" s="351"/>
      <c r="D87" s="340"/>
      <c r="E87" s="340"/>
      <c r="F87" s="340"/>
    </row>
    <row r="88" spans="1:6" x14ac:dyDescent="0.3">
      <c r="A88" s="340"/>
      <c r="B88" s="350" t="s">
        <v>214</v>
      </c>
      <c r="C88" s="351"/>
      <c r="D88" s="340"/>
      <c r="E88" s="340"/>
      <c r="F88" s="340"/>
    </row>
    <row r="89" spans="1:6" x14ac:dyDescent="0.3">
      <c r="A89" s="340"/>
      <c r="B89" s="350" t="s">
        <v>215</v>
      </c>
      <c r="C89" s="351"/>
      <c r="D89" s="340"/>
      <c r="E89" s="340"/>
      <c r="F89" s="340"/>
    </row>
    <row r="90" spans="1:6" x14ac:dyDescent="0.3">
      <c r="A90" s="340"/>
      <c r="B90" s="350" t="s">
        <v>216</v>
      </c>
      <c r="C90" s="351"/>
      <c r="D90" s="340"/>
      <c r="E90" s="340"/>
      <c r="F90" s="340"/>
    </row>
    <row r="91" spans="1:6" x14ac:dyDescent="0.3">
      <c r="A91" s="340"/>
      <c r="B91" s="350" t="s">
        <v>217</v>
      </c>
      <c r="C91" s="351"/>
      <c r="D91" s="340"/>
      <c r="E91" s="340"/>
      <c r="F91" s="340"/>
    </row>
    <row r="92" spans="1:6" x14ac:dyDescent="0.3">
      <c r="A92" s="340"/>
      <c r="B92" s="350" t="s">
        <v>218</v>
      </c>
      <c r="C92" s="351"/>
      <c r="D92" s="340"/>
      <c r="E92" s="340"/>
      <c r="F92" s="340"/>
    </row>
    <row r="93" spans="1:6" x14ac:dyDescent="0.3">
      <c r="A93" s="340"/>
      <c r="B93" s="350" t="s">
        <v>219</v>
      </c>
      <c r="C93" s="351"/>
      <c r="D93" s="340"/>
      <c r="E93" s="340"/>
      <c r="F93" s="340"/>
    </row>
    <row r="94" spans="1:6" x14ac:dyDescent="0.3">
      <c r="A94" s="340"/>
      <c r="B94" s="350" t="s">
        <v>218</v>
      </c>
      <c r="C94" s="351"/>
      <c r="D94" s="340"/>
      <c r="E94" s="340"/>
      <c r="F94" s="340"/>
    </row>
    <row r="95" spans="1:6" ht="28.5" customHeight="1" x14ac:dyDescent="0.3">
      <c r="A95" s="340"/>
      <c r="B95" s="350" t="s">
        <v>1456</v>
      </c>
      <c r="C95" s="351"/>
      <c r="D95" s="340"/>
      <c r="E95" s="340"/>
      <c r="F95" s="340"/>
    </row>
    <row r="96" spans="1:6" ht="28.5" customHeight="1" x14ac:dyDescent="0.3">
      <c r="A96" s="340"/>
      <c r="B96" s="350" t="s">
        <v>220</v>
      </c>
      <c r="C96" s="351"/>
      <c r="D96" s="340"/>
      <c r="E96" s="340"/>
      <c r="F96" s="340"/>
    </row>
    <row r="97" spans="1:7" ht="33" customHeight="1" x14ac:dyDescent="0.3">
      <c r="A97" s="340"/>
      <c r="B97" s="352" t="s">
        <v>221</v>
      </c>
      <c r="C97" s="353"/>
      <c r="D97" s="340"/>
      <c r="E97" s="340"/>
      <c r="F97" s="340"/>
      <c r="G97" s="354"/>
    </row>
    <row r="98" spans="1:7" ht="30" customHeight="1" x14ac:dyDescent="0.3">
      <c r="A98" s="340"/>
      <c r="B98" s="352" t="s">
        <v>1455</v>
      </c>
      <c r="C98" s="353"/>
      <c r="D98" s="340"/>
      <c r="E98" s="340"/>
      <c r="F98" s="340"/>
    </row>
    <row r="99" spans="1:7" x14ac:dyDescent="0.3">
      <c r="A99" s="340"/>
      <c r="B99" s="350" t="s">
        <v>222</v>
      </c>
      <c r="C99" s="351"/>
      <c r="D99" s="340"/>
      <c r="E99" s="340"/>
      <c r="F99" s="340"/>
    </row>
    <row r="100" spans="1:7" x14ac:dyDescent="0.3">
      <c r="A100" s="340"/>
      <c r="B100" s="350" t="s">
        <v>223</v>
      </c>
      <c r="C100" s="351"/>
      <c r="D100" s="340"/>
      <c r="E100" s="340"/>
      <c r="F100" s="340"/>
    </row>
    <row r="101" spans="1:7" x14ac:dyDescent="0.3">
      <c r="A101" s="340"/>
      <c r="B101" s="350" t="s">
        <v>224</v>
      </c>
      <c r="C101" s="351"/>
      <c r="D101" s="340"/>
      <c r="E101" s="340"/>
      <c r="F101" s="340"/>
    </row>
    <row r="102" spans="1:7" ht="205.5" customHeight="1" x14ac:dyDescent="0.3">
      <c r="A102" s="387"/>
      <c r="B102" s="355" t="s">
        <v>226</v>
      </c>
      <c r="C102" s="355"/>
      <c r="D102" s="356" t="s">
        <v>1435</v>
      </c>
      <c r="E102" s="357"/>
      <c r="F102" s="358"/>
    </row>
    <row r="103" spans="1:7" ht="41.25" customHeight="1" x14ac:dyDescent="0.3">
      <c r="A103" s="388" t="s">
        <v>1176</v>
      </c>
      <c r="B103" s="326" t="s">
        <v>1175</v>
      </c>
      <c r="C103" s="326"/>
      <c r="D103" s="359" t="s">
        <v>1448</v>
      </c>
      <c r="E103" s="360"/>
      <c r="F103" s="361"/>
      <c r="G103" s="354"/>
    </row>
    <row r="104" spans="1:7" x14ac:dyDescent="0.3">
      <c r="A104" s="362" t="s">
        <v>1457</v>
      </c>
      <c r="B104" s="326" t="s">
        <v>227</v>
      </c>
      <c r="C104" s="326"/>
      <c r="D104" s="327" t="s">
        <v>1436</v>
      </c>
      <c r="E104" s="363"/>
      <c r="F104" s="364"/>
    </row>
    <row r="105" spans="1:7" x14ac:dyDescent="0.3">
      <c r="A105" s="365"/>
      <c r="B105" s="326" t="s">
        <v>1124</v>
      </c>
      <c r="C105" s="326"/>
      <c r="D105" s="366"/>
      <c r="E105" s="367"/>
      <c r="F105" s="368"/>
    </row>
    <row r="106" spans="1:7" x14ac:dyDescent="0.3">
      <c r="A106" s="365"/>
      <c r="B106" s="326" t="s">
        <v>1127</v>
      </c>
      <c r="C106" s="326"/>
      <c r="D106" s="366"/>
      <c r="E106" s="367"/>
      <c r="F106" s="368"/>
    </row>
    <row r="107" spans="1:7" x14ac:dyDescent="0.3">
      <c r="A107" s="365"/>
      <c r="B107" s="326" t="s">
        <v>1128</v>
      </c>
      <c r="C107" s="326"/>
      <c r="D107" s="366"/>
      <c r="E107" s="367"/>
      <c r="F107" s="368"/>
    </row>
    <row r="108" spans="1:7" x14ac:dyDescent="0.3">
      <c r="A108" s="365"/>
      <c r="B108" s="326" t="s">
        <v>1130</v>
      </c>
      <c r="C108" s="326"/>
      <c r="D108" s="366"/>
      <c r="E108" s="367"/>
      <c r="F108" s="368"/>
    </row>
    <row r="109" spans="1:7" x14ac:dyDescent="0.3">
      <c r="A109" s="365"/>
      <c r="B109" s="326" t="s">
        <v>1144</v>
      </c>
      <c r="C109" s="326"/>
      <c r="D109" s="366"/>
      <c r="E109" s="367"/>
      <c r="F109" s="368"/>
    </row>
    <row r="110" spans="1:7" ht="15.75" customHeight="1" x14ac:dyDescent="0.3">
      <c r="A110" s="365"/>
      <c r="B110" s="326" t="s">
        <v>1133</v>
      </c>
      <c r="C110" s="326"/>
      <c r="D110" s="366"/>
      <c r="E110" s="367"/>
      <c r="F110" s="368"/>
    </row>
    <row r="111" spans="1:7" x14ac:dyDescent="0.3">
      <c r="A111" s="365"/>
      <c r="B111" s="326" t="s">
        <v>1134</v>
      </c>
      <c r="C111" s="326"/>
      <c r="D111" s="366"/>
      <c r="E111" s="367"/>
      <c r="F111" s="368"/>
    </row>
    <row r="112" spans="1:7" x14ac:dyDescent="0.3">
      <c r="A112" s="365"/>
      <c r="B112" s="335" t="s">
        <v>1135</v>
      </c>
      <c r="C112" s="336"/>
      <c r="D112" s="366"/>
      <c r="E112" s="367"/>
      <c r="F112" s="368"/>
    </row>
    <row r="113" spans="1:7" x14ac:dyDescent="0.3">
      <c r="A113" s="365"/>
      <c r="B113" s="335" t="s">
        <v>1136</v>
      </c>
      <c r="C113" s="336"/>
      <c r="D113" s="366"/>
      <c r="E113" s="367"/>
      <c r="F113" s="368"/>
    </row>
    <row r="114" spans="1:7" ht="15.75" customHeight="1" x14ac:dyDescent="0.3">
      <c r="A114" s="365"/>
      <c r="B114" s="335" t="s">
        <v>1138</v>
      </c>
      <c r="C114" s="336"/>
      <c r="D114" s="366"/>
      <c r="E114" s="367"/>
      <c r="F114" s="368"/>
    </row>
    <row r="115" spans="1:7" ht="15.75" customHeight="1" x14ac:dyDescent="0.3">
      <c r="A115" s="365"/>
      <c r="B115" s="335" t="s">
        <v>1141</v>
      </c>
      <c r="C115" s="336"/>
      <c r="D115" s="366"/>
      <c r="E115" s="367"/>
      <c r="F115" s="368"/>
    </row>
    <row r="116" spans="1:7" x14ac:dyDescent="0.3">
      <c r="A116" s="365"/>
      <c r="B116" s="326" t="s">
        <v>229</v>
      </c>
      <c r="C116" s="326"/>
      <c r="D116" s="366"/>
      <c r="E116" s="367"/>
      <c r="F116" s="368"/>
    </row>
    <row r="117" spans="1:7" x14ac:dyDescent="0.3">
      <c r="A117" s="365"/>
      <c r="B117" s="326" t="s">
        <v>230</v>
      </c>
      <c r="C117" s="326"/>
      <c r="D117" s="366"/>
      <c r="E117" s="367"/>
      <c r="F117" s="368"/>
    </row>
    <row r="118" spans="1:7" x14ac:dyDescent="0.3">
      <c r="A118" s="369"/>
      <c r="B118" s="326" t="s">
        <v>173</v>
      </c>
      <c r="C118" s="326"/>
      <c r="D118" s="370"/>
      <c r="E118" s="371"/>
      <c r="F118" s="372"/>
    </row>
    <row r="119" spans="1:7" ht="41.25" customHeight="1" x14ac:dyDescent="0.3">
      <c r="A119" s="389" t="s">
        <v>1459</v>
      </c>
      <c r="B119" s="341" t="s">
        <v>232</v>
      </c>
      <c r="C119" s="341"/>
      <c r="D119" s="373" t="s">
        <v>1458</v>
      </c>
      <c r="E119" s="373"/>
      <c r="F119" s="373"/>
    </row>
    <row r="120" spans="1:7" ht="138.75" customHeight="1" x14ac:dyDescent="0.3">
      <c r="A120" s="388" t="s">
        <v>1142</v>
      </c>
      <c r="B120" s="326" t="s">
        <v>1143</v>
      </c>
      <c r="C120" s="326"/>
      <c r="D120" s="342" t="s">
        <v>1449</v>
      </c>
      <c r="E120" s="374"/>
      <c r="F120" s="374"/>
      <c r="G120" s="354"/>
    </row>
    <row r="121" spans="1:7" ht="27.75" customHeight="1" x14ac:dyDescent="0.3">
      <c r="A121" s="340" t="s">
        <v>1147</v>
      </c>
      <c r="B121" s="341" t="s">
        <v>1460</v>
      </c>
      <c r="C121" s="341"/>
      <c r="D121" s="340" t="s">
        <v>1450</v>
      </c>
      <c r="E121" s="340"/>
      <c r="F121" s="340"/>
    </row>
    <row r="122" spans="1:7" ht="18.75" customHeight="1" x14ac:dyDescent="0.3">
      <c r="A122" s="340"/>
      <c r="B122" s="341" t="s">
        <v>1148</v>
      </c>
      <c r="C122" s="341"/>
      <c r="D122" s="340"/>
      <c r="E122" s="340"/>
      <c r="F122" s="340"/>
    </row>
    <row r="123" spans="1:7" ht="22.5" customHeight="1" x14ac:dyDescent="0.3">
      <c r="A123" s="340"/>
      <c r="B123" s="341" t="s">
        <v>1149</v>
      </c>
      <c r="C123" s="341"/>
      <c r="D123" s="340"/>
      <c r="E123" s="340"/>
      <c r="F123" s="340"/>
    </row>
    <row r="124" spans="1:7" ht="26.25" customHeight="1" x14ac:dyDescent="0.3">
      <c r="A124" s="342" t="s">
        <v>1154</v>
      </c>
      <c r="B124" s="326" t="s">
        <v>1150</v>
      </c>
      <c r="C124" s="326"/>
      <c r="D124" s="375" t="s">
        <v>1461</v>
      </c>
      <c r="E124" s="375"/>
      <c r="F124" s="375"/>
    </row>
    <row r="125" spans="1:7" ht="31.5" customHeight="1" x14ac:dyDescent="0.3">
      <c r="A125" s="342"/>
      <c r="B125" s="326" t="s">
        <v>1151</v>
      </c>
      <c r="C125" s="326"/>
      <c r="D125" s="375"/>
      <c r="E125" s="375"/>
      <c r="F125" s="375"/>
    </row>
    <row r="126" spans="1:7" x14ac:dyDescent="0.3">
      <c r="A126" s="342"/>
      <c r="B126" s="326" t="s">
        <v>1152</v>
      </c>
      <c r="C126" s="326"/>
      <c r="D126" s="375"/>
      <c r="E126" s="375"/>
      <c r="F126" s="375"/>
    </row>
    <row r="127" spans="1:7" ht="278.25" customHeight="1" x14ac:dyDescent="0.3">
      <c r="A127" s="342"/>
      <c r="B127" s="326" t="s">
        <v>1153</v>
      </c>
      <c r="C127" s="326"/>
      <c r="D127" s="375"/>
      <c r="E127" s="375"/>
      <c r="F127" s="375"/>
    </row>
    <row r="128" spans="1:7" x14ac:dyDescent="0.3">
      <c r="A128" s="340" t="s">
        <v>1157</v>
      </c>
      <c r="B128" s="341" t="s">
        <v>1155</v>
      </c>
      <c r="C128" s="341"/>
      <c r="D128" s="340" t="s">
        <v>1452</v>
      </c>
      <c r="E128" s="376"/>
      <c r="F128" s="376"/>
    </row>
    <row r="129" spans="1:6" x14ac:dyDescent="0.3">
      <c r="A129" s="340"/>
      <c r="B129" s="341" t="s">
        <v>1158</v>
      </c>
      <c r="C129" s="341"/>
      <c r="D129" s="376"/>
      <c r="E129" s="376"/>
      <c r="F129" s="376"/>
    </row>
    <row r="130" spans="1:6" ht="15" customHeight="1" x14ac:dyDescent="0.3">
      <c r="A130" s="342" t="s">
        <v>1462</v>
      </c>
      <c r="B130" s="326" t="s">
        <v>1156</v>
      </c>
      <c r="C130" s="326"/>
      <c r="D130" s="377" t="s">
        <v>1451</v>
      </c>
      <c r="E130" s="378"/>
      <c r="F130" s="379"/>
    </row>
    <row r="131" spans="1:6" x14ac:dyDescent="0.3">
      <c r="A131" s="342"/>
      <c r="B131" s="326"/>
      <c r="C131" s="326"/>
      <c r="D131" s="380"/>
      <c r="E131" s="381"/>
      <c r="F131" s="382"/>
    </row>
  </sheetData>
  <mergeCells count="156">
    <mergeCell ref="A130:A131"/>
    <mergeCell ref="B130:C131"/>
    <mergeCell ref="D130:F131"/>
    <mergeCell ref="B10:C10"/>
    <mergeCell ref="B11:C11"/>
    <mergeCell ref="B12:C12"/>
    <mergeCell ref="B13:C13"/>
    <mergeCell ref="B14:C14"/>
    <mergeCell ref="B15:C15"/>
    <mergeCell ref="B16:C16"/>
    <mergeCell ref="A10:A16"/>
    <mergeCell ref="D10:F16"/>
    <mergeCell ref="B125:C125"/>
    <mergeCell ref="B126:C126"/>
    <mergeCell ref="B127:C127"/>
    <mergeCell ref="A124:A127"/>
    <mergeCell ref="D124:F127"/>
    <mergeCell ref="B128:C128"/>
    <mergeCell ref="B129:C129"/>
    <mergeCell ref="A128:A129"/>
    <mergeCell ref="D128:F129"/>
    <mergeCell ref="B121:C121"/>
    <mergeCell ref="B122:C122"/>
    <mergeCell ref="B123:C123"/>
    <mergeCell ref="A121:A123"/>
    <mergeCell ref="D121:F123"/>
    <mergeCell ref="B124:C124"/>
    <mergeCell ref="A46:A101"/>
    <mergeCell ref="A26:A28"/>
    <mergeCell ref="A35:A41"/>
    <mergeCell ref="A42:A45"/>
    <mergeCell ref="D26:F28"/>
    <mergeCell ref="B26:C26"/>
    <mergeCell ref="B27:C27"/>
    <mergeCell ref="B28:C28"/>
    <mergeCell ref="A29:A34"/>
    <mergeCell ref="D29:F34"/>
    <mergeCell ref="D42:F45"/>
    <mergeCell ref="B46:C46"/>
    <mergeCell ref="B47:C47"/>
    <mergeCell ref="B48:C48"/>
    <mergeCell ref="B49:C49"/>
    <mergeCell ref="B42:C42"/>
    <mergeCell ref="B43:C43"/>
    <mergeCell ref="B44:C44"/>
    <mergeCell ref="B45:C45"/>
    <mergeCell ref="B55:C55"/>
    <mergeCell ref="B50:C50"/>
    <mergeCell ref="B22:C22"/>
    <mergeCell ref="B23:C23"/>
    <mergeCell ref="B24:C24"/>
    <mergeCell ref="A1:A8"/>
    <mergeCell ref="B1:C4"/>
    <mergeCell ref="B5:C8"/>
    <mergeCell ref="A17:A22"/>
    <mergeCell ref="D9:F9"/>
    <mergeCell ref="D17:F22"/>
    <mergeCell ref="B9:C9"/>
    <mergeCell ref="B17:C17"/>
    <mergeCell ref="B18:C18"/>
    <mergeCell ref="B19:C19"/>
    <mergeCell ref="B20:C20"/>
    <mergeCell ref="B21:C21"/>
    <mergeCell ref="A23:A25"/>
    <mergeCell ref="D23:F25"/>
    <mergeCell ref="D35:F41"/>
    <mergeCell ref="B35:C35"/>
    <mergeCell ref="B36:C36"/>
    <mergeCell ref="B37:C37"/>
    <mergeCell ref="B38:C38"/>
    <mergeCell ref="B39:C39"/>
    <mergeCell ref="B40:C40"/>
    <mergeCell ref="B41:C41"/>
    <mergeCell ref="B34:C34"/>
    <mergeCell ref="B56:C56"/>
    <mergeCell ref="B57:C57"/>
    <mergeCell ref="B58:C58"/>
    <mergeCell ref="B59:C59"/>
    <mergeCell ref="B51:C51"/>
    <mergeCell ref="B52:C52"/>
    <mergeCell ref="B53:C53"/>
    <mergeCell ref="B54:C54"/>
    <mergeCell ref="B25:C25"/>
    <mergeCell ref="B29:C29"/>
    <mergeCell ref="B30:C30"/>
    <mergeCell ref="B31:C31"/>
    <mergeCell ref="B32:C32"/>
    <mergeCell ref="B33:C33"/>
    <mergeCell ref="B65:C65"/>
    <mergeCell ref="B66:C66"/>
    <mergeCell ref="B67:C67"/>
    <mergeCell ref="B68:C68"/>
    <mergeCell ref="B69:C69"/>
    <mergeCell ref="B60:C60"/>
    <mergeCell ref="B61:C61"/>
    <mergeCell ref="B62:C62"/>
    <mergeCell ref="B63:C63"/>
    <mergeCell ref="B64:C64"/>
    <mergeCell ref="B83:C83"/>
    <mergeCell ref="B74:C74"/>
    <mergeCell ref="B75:C75"/>
    <mergeCell ref="B76:C76"/>
    <mergeCell ref="B77:C77"/>
    <mergeCell ref="B78:C78"/>
    <mergeCell ref="B70:C70"/>
    <mergeCell ref="B71:C71"/>
    <mergeCell ref="B72:C72"/>
    <mergeCell ref="B73:C73"/>
    <mergeCell ref="B99:C99"/>
    <mergeCell ref="B100:C100"/>
    <mergeCell ref="B101:C101"/>
    <mergeCell ref="D46:F101"/>
    <mergeCell ref="B102:C102"/>
    <mergeCell ref="B94:C94"/>
    <mergeCell ref="B95:C95"/>
    <mergeCell ref="B96:C96"/>
    <mergeCell ref="B97:C97"/>
    <mergeCell ref="B98:C98"/>
    <mergeCell ref="B89:C89"/>
    <mergeCell ref="B90:C90"/>
    <mergeCell ref="B91:C91"/>
    <mergeCell ref="B92:C92"/>
    <mergeCell ref="B93:C93"/>
    <mergeCell ref="B84:C84"/>
    <mergeCell ref="B85:C85"/>
    <mergeCell ref="B86:C86"/>
    <mergeCell ref="B87:C87"/>
    <mergeCell ref="B88:C88"/>
    <mergeCell ref="B79:C79"/>
    <mergeCell ref="B80:C80"/>
    <mergeCell ref="B81:C81"/>
    <mergeCell ref="B82:C82"/>
    <mergeCell ref="D102:F102"/>
    <mergeCell ref="A104:A118"/>
    <mergeCell ref="B118:C118"/>
    <mergeCell ref="B119:C119"/>
    <mergeCell ref="D119:F119"/>
    <mergeCell ref="B120:C120"/>
    <mergeCell ref="D120:F120"/>
    <mergeCell ref="B113:C113"/>
    <mergeCell ref="B114:C114"/>
    <mergeCell ref="B115:C115"/>
    <mergeCell ref="B116:C116"/>
    <mergeCell ref="B117:C117"/>
    <mergeCell ref="B108:C108"/>
    <mergeCell ref="B109:C109"/>
    <mergeCell ref="B110:C110"/>
    <mergeCell ref="B111:C111"/>
    <mergeCell ref="B112:C112"/>
    <mergeCell ref="B103:C103"/>
    <mergeCell ref="B104:C104"/>
    <mergeCell ref="B105:C105"/>
    <mergeCell ref="B106:C106"/>
    <mergeCell ref="B107:C107"/>
    <mergeCell ref="D103:F103"/>
    <mergeCell ref="D104:F1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3"/>
  <sheetViews>
    <sheetView topLeftCell="A75" zoomScale="85" zoomScaleNormal="85" workbookViewId="0">
      <selection activeCell="D61" sqref="D61"/>
    </sheetView>
  </sheetViews>
  <sheetFormatPr baseColWidth="10" defaultRowHeight="16.5" x14ac:dyDescent="0.3"/>
  <cols>
    <col min="1" max="1" width="18" style="8" customWidth="1"/>
    <col min="2" max="2" width="29.42578125" style="8" customWidth="1"/>
    <col min="3" max="3" width="25.28515625" style="53" customWidth="1"/>
    <col min="4" max="4" width="57.85546875" style="53" customWidth="1"/>
    <col min="5" max="5" width="13.42578125" style="53" customWidth="1"/>
    <col min="6" max="6" width="23.85546875" style="53" customWidth="1"/>
    <col min="7" max="7" width="26.28515625" style="53" customWidth="1"/>
    <col min="8" max="8" width="62.7109375" style="395" customWidth="1"/>
    <col min="9" max="9" width="36.140625" style="35" customWidth="1"/>
    <col min="10" max="10" width="17.140625" style="8" customWidth="1"/>
    <col min="11" max="11" width="32.140625" style="8" customWidth="1"/>
    <col min="12" max="12" width="44.42578125" style="8" customWidth="1"/>
    <col min="13" max="17" width="0" style="8" hidden="1" customWidth="1"/>
    <col min="18" max="18" width="11.5703125" style="27" hidden="1" customWidth="1"/>
    <col min="19" max="16384" width="11.42578125" style="8"/>
  </cols>
  <sheetData>
    <row r="1" spans="1:21" ht="17.25" thickBot="1" x14ac:dyDescent="0.35">
      <c r="A1" s="391" t="s">
        <v>1</v>
      </c>
      <c r="B1" s="391"/>
      <c r="C1" s="392" t="s">
        <v>233</v>
      </c>
      <c r="D1" s="392"/>
      <c r="E1" s="392"/>
      <c r="F1" s="392"/>
      <c r="G1" s="392"/>
      <c r="H1" s="392"/>
      <c r="I1" s="392"/>
      <c r="J1" s="392"/>
      <c r="K1" s="393"/>
      <c r="L1" s="393"/>
    </row>
    <row r="2" spans="1:21" ht="17.25" thickBot="1" x14ac:dyDescent="0.35">
      <c r="A2" s="391"/>
      <c r="B2" s="391"/>
      <c r="C2" s="392"/>
      <c r="D2" s="392"/>
      <c r="E2" s="392"/>
      <c r="F2" s="392"/>
      <c r="G2" s="392"/>
      <c r="H2" s="392"/>
      <c r="I2" s="392"/>
      <c r="J2" s="392"/>
      <c r="K2" s="393"/>
      <c r="L2" s="393"/>
    </row>
    <row r="3" spans="1:21" ht="17.25" thickBot="1" x14ac:dyDescent="0.35">
      <c r="A3" s="391"/>
      <c r="B3" s="391"/>
      <c r="C3" s="392"/>
      <c r="D3" s="392"/>
      <c r="E3" s="392"/>
      <c r="F3" s="392"/>
      <c r="G3" s="392"/>
      <c r="H3" s="392"/>
      <c r="I3" s="392"/>
      <c r="J3" s="392"/>
      <c r="K3" s="393"/>
      <c r="L3" s="393"/>
    </row>
    <row r="4" spans="1:21" ht="17.25" thickBot="1" x14ac:dyDescent="0.35">
      <c r="A4" s="391"/>
      <c r="B4" s="391"/>
      <c r="C4" s="394" t="str">
        <f>PORTADA!C9</f>
        <v xml:space="preserve">COLEGIO MAYOR DEL CAUCA INSTITUCIÓN UNIVERSITARIA </v>
      </c>
      <c r="D4" s="394"/>
      <c r="E4" s="394"/>
      <c r="F4" s="394"/>
      <c r="G4" s="394"/>
      <c r="H4" s="394"/>
      <c r="I4" s="394"/>
      <c r="J4" s="394"/>
      <c r="K4" s="393"/>
      <c r="L4" s="393"/>
    </row>
    <row r="5" spans="1:21" ht="17.25" thickBot="1" x14ac:dyDescent="0.35">
      <c r="A5" s="391"/>
      <c r="B5" s="391"/>
      <c r="C5" s="394"/>
      <c r="D5" s="394"/>
      <c r="E5" s="394"/>
      <c r="F5" s="394"/>
      <c r="G5" s="394"/>
      <c r="H5" s="394"/>
      <c r="I5" s="394"/>
      <c r="J5" s="394"/>
      <c r="K5" s="393"/>
      <c r="L5" s="393"/>
    </row>
    <row r="6" spans="1:21" x14ac:dyDescent="0.3">
      <c r="A6" s="354"/>
      <c r="B6" s="354"/>
      <c r="C6" s="395"/>
      <c r="E6" s="27"/>
      <c r="F6" s="395"/>
      <c r="G6" s="27"/>
      <c r="K6" s="27"/>
      <c r="R6" s="27" t="s">
        <v>446</v>
      </c>
    </row>
    <row r="7" spans="1:21" ht="60.75" x14ac:dyDescent="0.35">
      <c r="A7" s="396" t="s">
        <v>234</v>
      </c>
      <c r="B7" s="397" t="s">
        <v>235</v>
      </c>
      <c r="C7" s="396" t="s">
        <v>236</v>
      </c>
      <c r="D7" s="396" t="s">
        <v>237</v>
      </c>
      <c r="E7" s="396" t="s">
        <v>238</v>
      </c>
      <c r="F7" s="396" t="s">
        <v>239</v>
      </c>
      <c r="G7" s="396" t="s">
        <v>240</v>
      </c>
      <c r="H7" s="397" t="s">
        <v>241</v>
      </c>
      <c r="I7" s="396" t="s">
        <v>242</v>
      </c>
      <c r="J7" s="396" t="s">
        <v>243</v>
      </c>
      <c r="K7" s="398" t="s">
        <v>244</v>
      </c>
      <c r="L7" s="399" t="s">
        <v>245</v>
      </c>
      <c r="M7" s="400"/>
      <c r="N7" s="400"/>
      <c r="O7" s="400"/>
      <c r="P7" s="400"/>
      <c r="Q7" s="400"/>
      <c r="R7" s="27">
        <v>0</v>
      </c>
      <c r="S7" s="400"/>
      <c r="T7" s="400"/>
      <c r="U7" s="400"/>
    </row>
    <row r="8" spans="1:21" ht="17.25" x14ac:dyDescent="0.3">
      <c r="A8" s="401" t="s">
        <v>246</v>
      </c>
      <c r="B8" s="402"/>
      <c r="C8" s="402"/>
      <c r="D8" s="402"/>
      <c r="E8" s="403"/>
      <c r="F8" s="402"/>
      <c r="G8" s="403"/>
      <c r="H8" s="404"/>
      <c r="I8" s="405"/>
      <c r="J8" s="402"/>
      <c r="K8" s="403"/>
      <c r="L8" s="406"/>
      <c r="R8" s="27">
        <v>20</v>
      </c>
    </row>
    <row r="9" spans="1:21" ht="66" x14ac:dyDescent="0.3">
      <c r="A9" s="407" t="s">
        <v>247</v>
      </c>
      <c r="B9" s="407" t="s">
        <v>179</v>
      </c>
      <c r="C9" s="407" t="s">
        <v>1466</v>
      </c>
      <c r="D9" s="407" t="s">
        <v>248</v>
      </c>
      <c r="E9" s="407" t="s">
        <v>12</v>
      </c>
      <c r="F9" s="407" t="s">
        <v>249</v>
      </c>
      <c r="G9" s="407"/>
      <c r="H9" s="445"/>
      <c r="I9" s="407"/>
      <c r="J9" s="407"/>
      <c r="K9" s="409">
        <f>ROUND(AVERAGE($K$10,$K$11),0)</f>
        <v>100</v>
      </c>
      <c r="L9" s="444"/>
      <c r="M9" s="410"/>
      <c r="N9" s="410"/>
      <c r="O9" s="410"/>
      <c r="P9" s="410"/>
      <c r="Q9" s="410"/>
      <c r="R9" s="27">
        <v>40</v>
      </c>
      <c r="S9" s="410"/>
      <c r="T9" s="410"/>
      <c r="U9" s="410"/>
    </row>
    <row r="10" spans="1:21" ht="148.5" customHeight="1" x14ac:dyDescent="0.35">
      <c r="A10" s="411" t="s">
        <v>250</v>
      </c>
      <c r="B10" s="412" t="s">
        <v>251</v>
      </c>
      <c r="C10" s="412" t="s">
        <v>1472</v>
      </c>
      <c r="D10" s="412" t="s">
        <v>1471</v>
      </c>
      <c r="E10" s="411" t="s">
        <v>252</v>
      </c>
      <c r="F10" s="412" t="s">
        <v>1493</v>
      </c>
      <c r="G10" s="411" t="s">
        <v>253</v>
      </c>
      <c r="H10" s="446" t="s">
        <v>1485</v>
      </c>
      <c r="I10" s="447" t="s">
        <v>1467</v>
      </c>
      <c r="J10" s="412"/>
      <c r="K10" s="413">
        <v>100</v>
      </c>
      <c r="L10" s="412"/>
      <c r="O10" s="414"/>
      <c r="R10" s="27">
        <v>60</v>
      </c>
    </row>
    <row r="11" spans="1:21" ht="333" customHeight="1" x14ac:dyDescent="0.3">
      <c r="A11" s="411" t="s">
        <v>254</v>
      </c>
      <c r="B11" s="412" t="s">
        <v>179</v>
      </c>
      <c r="C11" s="412" t="s">
        <v>255</v>
      </c>
      <c r="D11" s="412" t="s">
        <v>256</v>
      </c>
      <c r="E11" s="411" t="s">
        <v>257</v>
      </c>
      <c r="F11" s="412" t="s">
        <v>267</v>
      </c>
      <c r="G11" s="411"/>
      <c r="H11" s="448"/>
      <c r="I11" s="449"/>
      <c r="J11" s="412"/>
      <c r="K11" s="413">
        <v>100</v>
      </c>
      <c r="L11" s="412"/>
      <c r="R11" s="27">
        <v>80</v>
      </c>
    </row>
    <row r="12" spans="1:21" x14ac:dyDescent="0.3">
      <c r="A12" s="450" t="s">
        <v>258</v>
      </c>
      <c r="B12" s="451"/>
      <c r="C12" s="451"/>
      <c r="D12" s="451"/>
      <c r="E12" s="452"/>
      <c r="F12" s="451"/>
      <c r="G12" s="452"/>
      <c r="H12" s="451"/>
      <c r="I12" s="452"/>
      <c r="J12" s="451"/>
      <c r="K12" s="453"/>
      <c r="L12" s="402"/>
      <c r="R12" s="415">
        <v>100</v>
      </c>
    </row>
    <row r="13" spans="1:21" ht="99" x14ac:dyDescent="0.3">
      <c r="A13" s="407" t="s">
        <v>259</v>
      </c>
      <c r="B13" s="407" t="s">
        <v>179</v>
      </c>
      <c r="C13" s="408" t="s">
        <v>180</v>
      </c>
      <c r="D13" s="408" t="s">
        <v>1473</v>
      </c>
      <c r="E13" s="407" t="s">
        <v>13</v>
      </c>
      <c r="F13" s="408"/>
      <c r="G13" s="407"/>
      <c r="H13" s="408"/>
      <c r="I13" s="407"/>
      <c r="J13" s="408"/>
      <c r="K13" s="409">
        <f>ROUND(AVERAGE($K$15,$K$20),0)</f>
        <v>80</v>
      </c>
      <c r="L13" s="408"/>
      <c r="M13" s="410"/>
      <c r="N13" s="410"/>
      <c r="O13" s="410"/>
      <c r="P13" s="410"/>
      <c r="Q13" s="410"/>
      <c r="R13" s="416">
        <v>100</v>
      </c>
      <c r="S13" s="410"/>
      <c r="T13" s="410"/>
      <c r="U13" s="410"/>
    </row>
    <row r="14" spans="1:21" ht="91.5" customHeight="1" x14ac:dyDescent="0.3">
      <c r="A14" s="411" t="s">
        <v>261</v>
      </c>
      <c r="B14" s="412" t="s">
        <v>179</v>
      </c>
      <c r="C14" s="412" t="s">
        <v>262</v>
      </c>
      <c r="D14" s="412" t="s">
        <v>1473</v>
      </c>
      <c r="E14" s="411" t="s">
        <v>263</v>
      </c>
      <c r="F14" s="412" t="s">
        <v>1474</v>
      </c>
      <c r="G14" s="411"/>
      <c r="H14" s="412"/>
      <c r="I14" s="438"/>
      <c r="J14" s="412"/>
      <c r="K14" s="413">
        <f>ROUND(AVERAGE(K15:K19),0)</f>
        <v>84</v>
      </c>
      <c r="L14" s="419"/>
    </row>
    <row r="15" spans="1:21" ht="409.5" customHeight="1" x14ac:dyDescent="0.3">
      <c r="A15" s="411" t="s">
        <v>264</v>
      </c>
      <c r="B15" s="412" t="s">
        <v>179</v>
      </c>
      <c r="C15" s="412" t="s">
        <v>265</v>
      </c>
      <c r="D15" s="412" t="s">
        <v>1494</v>
      </c>
      <c r="E15" s="411" t="s">
        <v>266</v>
      </c>
      <c r="F15" s="412" t="s">
        <v>267</v>
      </c>
      <c r="G15" s="411" t="s">
        <v>268</v>
      </c>
      <c r="H15" s="412" t="s">
        <v>1486</v>
      </c>
      <c r="I15" s="438" t="s">
        <v>1281</v>
      </c>
      <c r="J15" s="420"/>
      <c r="K15" s="413">
        <v>80</v>
      </c>
      <c r="L15" s="412"/>
    </row>
    <row r="16" spans="1:21" ht="231" x14ac:dyDescent="0.3">
      <c r="A16" s="411" t="s">
        <v>269</v>
      </c>
      <c r="B16" s="412" t="s">
        <v>179</v>
      </c>
      <c r="C16" s="412" t="s">
        <v>270</v>
      </c>
      <c r="D16" s="412" t="s">
        <v>271</v>
      </c>
      <c r="E16" s="411" t="s">
        <v>272</v>
      </c>
      <c r="F16" s="412"/>
      <c r="G16" s="411" t="s">
        <v>273</v>
      </c>
      <c r="H16" s="412" t="s">
        <v>1290</v>
      </c>
      <c r="I16" s="438" t="s">
        <v>1398</v>
      </c>
      <c r="J16" s="421"/>
      <c r="K16" s="413">
        <v>80</v>
      </c>
      <c r="L16" s="412"/>
    </row>
    <row r="17" spans="1:21" ht="148.5" x14ac:dyDescent="0.3">
      <c r="A17" s="411" t="s">
        <v>274</v>
      </c>
      <c r="B17" s="412" t="s">
        <v>179</v>
      </c>
      <c r="C17" s="412" t="s">
        <v>275</v>
      </c>
      <c r="D17" s="412" t="s">
        <v>276</v>
      </c>
      <c r="E17" s="411" t="s">
        <v>277</v>
      </c>
      <c r="F17" s="412"/>
      <c r="G17" s="411" t="s">
        <v>278</v>
      </c>
      <c r="H17" s="412" t="s">
        <v>1177</v>
      </c>
      <c r="I17" s="438" t="s">
        <v>1380</v>
      </c>
      <c r="J17" s="421"/>
      <c r="K17" s="413">
        <v>80</v>
      </c>
      <c r="L17" s="422"/>
    </row>
    <row r="18" spans="1:21" ht="215.25" customHeight="1" x14ac:dyDescent="0.3">
      <c r="A18" s="411" t="s">
        <v>279</v>
      </c>
      <c r="B18" s="412" t="s">
        <v>179</v>
      </c>
      <c r="C18" s="412" t="s">
        <v>280</v>
      </c>
      <c r="D18" s="412" t="s">
        <v>1475</v>
      </c>
      <c r="E18" s="423" t="s">
        <v>281</v>
      </c>
      <c r="F18" s="412"/>
      <c r="G18" s="411" t="s">
        <v>282</v>
      </c>
      <c r="H18" s="412" t="s">
        <v>1165</v>
      </c>
      <c r="I18" s="454" t="s">
        <v>1371</v>
      </c>
      <c r="J18" s="421"/>
      <c r="K18" s="413">
        <v>100</v>
      </c>
      <c r="L18" s="412" t="s">
        <v>1372</v>
      </c>
    </row>
    <row r="19" spans="1:21" ht="379.5" x14ac:dyDescent="0.3">
      <c r="A19" s="411" t="s">
        <v>283</v>
      </c>
      <c r="B19" s="412" t="s">
        <v>179</v>
      </c>
      <c r="C19" s="412" t="s">
        <v>284</v>
      </c>
      <c r="D19" s="412" t="s">
        <v>285</v>
      </c>
      <c r="E19" s="411" t="s">
        <v>286</v>
      </c>
      <c r="F19" s="412"/>
      <c r="G19" s="411" t="s">
        <v>287</v>
      </c>
      <c r="H19" s="412" t="s">
        <v>1099</v>
      </c>
      <c r="I19" s="438" t="s">
        <v>1282</v>
      </c>
      <c r="J19" s="421"/>
      <c r="K19" s="413">
        <v>80</v>
      </c>
      <c r="L19" s="412" t="s">
        <v>1291</v>
      </c>
    </row>
    <row r="20" spans="1:21" ht="33" x14ac:dyDescent="0.3">
      <c r="A20" s="417" t="s">
        <v>288</v>
      </c>
      <c r="B20" s="412" t="s">
        <v>179</v>
      </c>
      <c r="C20" s="418" t="s">
        <v>289</v>
      </c>
      <c r="D20" s="418" t="s">
        <v>290</v>
      </c>
      <c r="E20" s="417" t="s">
        <v>291</v>
      </c>
      <c r="F20" s="418" t="s">
        <v>292</v>
      </c>
      <c r="G20" s="417"/>
      <c r="H20" s="418"/>
      <c r="I20" s="434"/>
      <c r="J20" s="418"/>
      <c r="K20" s="424">
        <f>ROUND(AVERAGE(K21:K22),0)</f>
        <v>80</v>
      </c>
      <c r="L20" s="418"/>
    </row>
    <row r="21" spans="1:21" ht="409.5" x14ac:dyDescent="0.3">
      <c r="A21" s="455" t="s">
        <v>293</v>
      </c>
      <c r="B21" s="412" t="s">
        <v>179</v>
      </c>
      <c r="C21" s="412" t="s">
        <v>294</v>
      </c>
      <c r="D21" s="412" t="s">
        <v>295</v>
      </c>
      <c r="E21" s="411" t="s">
        <v>296</v>
      </c>
      <c r="F21" s="456"/>
      <c r="G21" s="457"/>
      <c r="H21" s="412" t="s">
        <v>1487</v>
      </c>
      <c r="I21" s="454" t="s">
        <v>1495</v>
      </c>
      <c r="J21" s="420"/>
      <c r="K21" s="413">
        <v>80</v>
      </c>
      <c r="L21" s="412"/>
    </row>
    <row r="22" spans="1:21" ht="409.5" x14ac:dyDescent="0.3">
      <c r="A22" s="455" t="s">
        <v>297</v>
      </c>
      <c r="B22" s="458" t="s">
        <v>225</v>
      </c>
      <c r="C22" s="412" t="s">
        <v>226</v>
      </c>
      <c r="D22" s="412" t="s">
        <v>298</v>
      </c>
      <c r="E22" s="411" t="s">
        <v>299</v>
      </c>
      <c r="F22" s="456"/>
      <c r="G22" s="411" t="s">
        <v>300</v>
      </c>
      <c r="H22" s="412" t="s">
        <v>301</v>
      </c>
      <c r="I22" s="438" t="s">
        <v>1283</v>
      </c>
      <c r="J22" s="412"/>
      <c r="K22" s="413">
        <v>80</v>
      </c>
      <c r="L22" s="422"/>
    </row>
    <row r="23" spans="1:21" ht="25.5" customHeight="1" x14ac:dyDescent="0.3">
      <c r="A23" s="450" t="s">
        <v>181</v>
      </c>
      <c r="B23" s="451"/>
      <c r="C23" s="451"/>
      <c r="D23" s="451"/>
      <c r="E23" s="452"/>
      <c r="F23" s="451"/>
      <c r="G23" s="452"/>
      <c r="H23" s="451"/>
      <c r="I23" s="452"/>
      <c r="J23" s="451"/>
      <c r="K23" s="453"/>
      <c r="L23" s="402"/>
    </row>
    <row r="24" spans="1:21" ht="82.5" x14ac:dyDescent="0.3">
      <c r="A24" s="407" t="s">
        <v>302</v>
      </c>
      <c r="B24" s="407" t="s">
        <v>303</v>
      </c>
      <c r="C24" s="407" t="s">
        <v>181</v>
      </c>
      <c r="D24" s="408"/>
      <c r="E24" s="407" t="s">
        <v>14</v>
      </c>
      <c r="F24" s="408"/>
      <c r="G24" s="425"/>
      <c r="H24" s="426"/>
      <c r="I24" s="426"/>
      <c r="J24" s="426"/>
      <c r="K24" s="427">
        <f>ROUND(AVERAGE($K$32,$K$28,$K$25),0)</f>
        <v>82</v>
      </c>
      <c r="L24" s="426"/>
    </row>
    <row r="25" spans="1:21" ht="49.5" x14ac:dyDescent="0.3">
      <c r="A25" s="417" t="s">
        <v>304</v>
      </c>
      <c r="B25" s="418" t="s">
        <v>179</v>
      </c>
      <c r="C25" s="418" t="s">
        <v>182</v>
      </c>
      <c r="D25" s="418" t="s">
        <v>305</v>
      </c>
      <c r="E25" s="417" t="s">
        <v>306</v>
      </c>
      <c r="F25" s="418" t="s">
        <v>307</v>
      </c>
      <c r="G25" s="417"/>
      <c r="H25" s="418"/>
      <c r="I25" s="434"/>
      <c r="J25" s="418"/>
      <c r="K25" s="428">
        <f>ROUND(AVERAGE(K26:K27),0)</f>
        <v>80</v>
      </c>
      <c r="L25" s="418"/>
      <c r="M25" s="410"/>
      <c r="N25" s="410"/>
      <c r="O25" s="410"/>
      <c r="P25" s="410"/>
      <c r="Q25" s="410"/>
      <c r="R25" s="416"/>
      <c r="S25" s="410"/>
      <c r="T25" s="410"/>
      <c r="U25" s="410"/>
    </row>
    <row r="26" spans="1:21" ht="409.5" x14ac:dyDescent="0.3">
      <c r="A26" s="411" t="s">
        <v>308</v>
      </c>
      <c r="B26" s="412" t="s">
        <v>309</v>
      </c>
      <c r="C26" s="412" t="s">
        <v>162</v>
      </c>
      <c r="D26" s="412" t="s">
        <v>310</v>
      </c>
      <c r="E26" s="411" t="s">
        <v>311</v>
      </c>
      <c r="F26" s="412"/>
      <c r="G26" s="411" t="s">
        <v>312</v>
      </c>
      <c r="H26" s="412" t="s">
        <v>1284</v>
      </c>
      <c r="I26" s="438" t="s">
        <v>1285</v>
      </c>
      <c r="J26" s="422"/>
      <c r="K26" s="413"/>
      <c r="L26" s="429" t="s">
        <v>1292</v>
      </c>
    </row>
    <row r="27" spans="1:21" ht="276.75" customHeight="1" x14ac:dyDescent="0.3">
      <c r="A27" s="411" t="s">
        <v>313</v>
      </c>
      <c r="B27" s="412" t="s">
        <v>309</v>
      </c>
      <c r="C27" s="412" t="s">
        <v>163</v>
      </c>
      <c r="D27" s="412" t="s">
        <v>314</v>
      </c>
      <c r="E27" s="411" t="s">
        <v>315</v>
      </c>
      <c r="F27" s="412"/>
      <c r="G27" s="411" t="s">
        <v>316</v>
      </c>
      <c r="H27" s="412"/>
      <c r="I27" s="430" t="s">
        <v>1296</v>
      </c>
      <c r="J27" s="412"/>
      <c r="K27" s="430">
        <v>80</v>
      </c>
      <c r="L27" s="429" t="s">
        <v>1300</v>
      </c>
    </row>
    <row r="28" spans="1:21" ht="49.5" x14ac:dyDescent="0.3">
      <c r="A28" s="417" t="s">
        <v>317</v>
      </c>
      <c r="B28" s="418" t="s">
        <v>318</v>
      </c>
      <c r="C28" s="418" t="s">
        <v>183</v>
      </c>
      <c r="D28" s="418" t="s">
        <v>319</v>
      </c>
      <c r="E28" s="417" t="s">
        <v>315</v>
      </c>
      <c r="F28" s="418" t="s">
        <v>307</v>
      </c>
      <c r="G28" s="417"/>
      <c r="H28" s="418"/>
      <c r="I28" s="434" t="s">
        <v>320</v>
      </c>
      <c r="J28" s="410"/>
      <c r="K28" s="428">
        <f>ROUND(AVERAGE(K29:K31),0)</f>
        <v>87</v>
      </c>
      <c r="L28" s="418"/>
      <c r="M28" s="410"/>
      <c r="N28" s="410"/>
      <c r="O28" s="410"/>
      <c r="P28" s="410"/>
      <c r="Q28" s="410"/>
      <c r="R28" s="416"/>
      <c r="S28" s="410"/>
      <c r="T28" s="410"/>
      <c r="U28" s="410"/>
    </row>
    <row r="29" spans="1:21" ht="299.25" customHeight="1" x14ac:dyDescent="0.3">
      <c r="A29" s="411" t="s">
        <v>321</v>
      </c>
      <c r="B29" s="412" t="s">
        <v>179</v>
      </c>
      <c r="C29" s="412" t="s">
        <v>322</v>
      </c>
      <c r="D29" s="412" t="s">
        <v>323</v>
      </c>
      <c r="E29" s="411" t="s">
        <v>324</v>
      </c>
      <c r="F29" s="412"/>
      <c r="G29" s="411" t="s">
        <v>325</v>
      </c>
      <c r="H29" s="412" t="s">
        <v>1463</v>
      </c>
      <c r="I29" s="438" t="s">
        <v>1468</v>
      </c>
      <c r="J29" s="421"/>
      <c r="K29" s="413">
        <v>100</v>
      </c>
      <c r="L29" s="412" t="s">
        <v>1293</v>
      </c>
    </row>
    <row r="30" spans="1:21" ht="409.5" x14ac:dyDescent="0.3">
      <c r="A30" s="411" t="s">
        <v>326</v>
      </c>
      <c r="B30" s="412" t="s">
        <v>327</v>
      </c>
      <c r="C30" s="412" t="s">
        <v>214</v>
      </c>
      <c r="D30" s="412" t="s">
        <v>328</v>
      </c>
      <c r="E30" s="411" t="s">
        <v>329</v>
      </c>
      <c r="F30" s="412" t="s">
        <v>330</v>
      </c>
      <c r="G30" s="411" t="s">
        <v>331</v>
      </c>
      <c r="H30" s="412" t="s">
        <v>1488</v>
      </c>
      <c r="I30" s="454" t="s">
        <v>1294</v>
      </c>
      <c r="J30" s="420"/>
      <c r="K30" s="413">
        <v>80</v>
      </c>
      <c r="L30" s="412"/>
    </row>
    <row r="31" spans="1:21" ht="98.25" customHeight="1" x14ac:dyDescent="0.3">
      <c r="A31" s="411" t="s">
        <v>332</v>
      </c>
      <c r="B31" s="412" t="s">
        <v>179</v>
      </c>
      <c r="C31" s="412" t="s">
        <v>333</v>
      </c>
      <c r="D31" s="412" t="s">
        <v>334</v>
      </c>
      <c r="E31" s="411" t="s">
        <v>335</v>
      </c>
      <c r="F31" s="412"/>
      <c r="G31" s="411"/>
      <c r="H31" s="412" t="s">
        <v>336</v>
      </c>
      <c r="I31" s="438" t="s">
        <v>1295</v>
      </c>
      <c r="J31" s="421"/>
      <c r="K31" s="413">
        <v>80</v>
      </c>
      <c r="L31" s="429" t="s">
        <v>1403</v>
      </c>
    </row>
    <row r="32" spans="1:21" ht="33" x14ac:dyDescent="0.3">
      <c r="A32" s="417" t="s">
        <v>337</v>
      </c>
      <c r="B32" s="418" t="s">
        <v>179</v>
      </c>
      <c r="C32" s="418" t="s">
        <v>184</v>
      </c>
      <c r="D32" s="418" t="s">
        <v>338</v>
      </c>
      <c r="E32" s="417" t="s">
        <v>339</v>
      </c>
      <c r="F32" s="418" t="s">
        <v>307</v>
      </c>
      <c r="G32" s="417"/>
      <c r="H32" s="418"/>
      <c r="I32" s="434"/>
      <c r="J32" s="418"/>
      <c r="K32" s="428">
        <f>K33</f>
        <v>80</v>
      </c>
      <c r="L32" s="418"/>
      <c r="M32" s="410"/>
      <c r="N32" s="410"/>
      <c r="O32" s="410"/>
      <c r="P32" s="410"/>
      <c r="Q32" s="410"/>
      <c r="R32" s="416"/>
      <c r="S32" s="410"/>
      <c r="T32" s="410"/>
      <c r="U32" s="410"/>
    </row>
    <row r="33" spans="1:21" ht="204.75" customHeight="1" x14ac:dyDescent="0.3">
      <c r="A33" s="411" t="s">
        <v>340</v>
      </c>
      <c r="B33" s="412" t="s">
        <v>179</v>
      </c>
      <c r="C33" s="412" t="s">
        <v>1497</v>
      </c>
      <c r="D33" s="412" t="s">
        <v>341</v>
      </c>
      <c r="E33" s="411" t="s">
        <v>342</v>
      </c>
      <c r="F33" s="412"/>
      <c r="G33" s="411" t="s">
        <v>312</v>
      </c>
      <c r="H33" s="412" t="s">
        <v>343</v>
      </c>
      <c r="I33" s="454" t="s">
        <v>1296</v>
      </c>
      <c r="J33" s="422"/>
      <c r="K33" s="413">
        <v>80</v>
      </c>
      <c r="L33" s="429" t="s">
        <v>1297</v>
      </c>
    </row>
    <row r="34" spans="1:21" ht="27" customHeight="1" x14ac:dyDescent="0.3">
      <c r="A34" s="450" t="s">
        <v>185</v>
      </c>
      <c r="B34" s="451"/>
      <c r="C34" s="451"/>
      <c r="D34" s="451"/>
      <c r="E34" s="452"/>
      <c r="F34" s="451"/>
      <c r="G34" s="452"/>
      <c r="H34" s="451"/>
      <c r="I34" s="452"/>
      <c r="J34" s="451"/>
      <c r="K34" s="453"/>
      <c r="L34" s="402"/>
    </row>
    <row r="35" spans="1:21" ht="33" x14ac:dyDescent="0.3">
      <c r="A35" s="407" t="s">
        <v>344</v>
      </c>
      <c r="B35" s="407" t="s">
        <v>179</v>
      </c>
      <c r="C35" s="407" t="s">
        <v>185</v>
      </c>
      <c r="D35" s="408"/>
      <c r="E35" s="407" t="s">
        <v>15</v>
      </c>
      <c r="F35" s="408"/>
      <c r="G35" s="425"/>
      <c r="H35" s="426"/>
      <c r="I35" s="459"/>
      <c r="J35" s="426"/>
      <c r="K35" s="427">
        <f>ROUND(AVERAGE($K$45,$K$41,$K$36),0)</f>
        <v>78</v>
      </c>
      <c r="L35" s="426"/>
    </row>
    <row r="36" spans="1:21" ht="33" x14ac:dyDescent="0.3">
      <c r="A36" s="417" t="s">
        <v>345</v>
      </c>
      <c r="B36" s="418" t="s">
        <v>179</v>
      </c>
      <c r="C36" s="418" t="s">
        <v>346</v>
      </c>
      <c r="D36" s="418" t="s">
        <v>347</v>
      </c>
      <c r="E36" s="417" t="s">
        <v>348</v>
      </c>
      <c r="F36" s="417" t="s">
        <v>292</v>
      </c>
      <c r="G36" s="417"/>
      <c r="H36" s="418" t="s">
        <v>349</v>
      </c>
      <c r="I36" s="438"/>
      <c r="J36" s="418"/>
      <c r="K36" s="428">
        <f>ROUND(AVERAGE(K37:K40),0)</f>
        <v>80</v>
      </c>
      <c r="L36" s="418"/>
      <c r="M36" s="410"/>
      <c r="N36" s="410"/>
      <c r="O36" s="410"/>
      <c r="P36" s="410"/>
      <c r="Q36" s="410"/>
      <c r="R36" s="416"/>
      <c r="S36" s="410"/>
      <c r="T36" s="410"/>
      <c r="U36" s="410"/>
    </row>
    <row r="37" spans="1:21" ht="325.5" customHeight="1" x14ac:dyDescent="0.3">
      <c r="A37" s="411" t="s">
        <v>350</v>
      </c>
      <c r="B37" s="412" t="s">
        <v>179</v>
      </c>
      <c r="C37" s="412" t="s">
        <v>351</v>
      </c>
      <c r="D37" s="412" t="s">
        <v>352</v>
      </c>
      <c r="E37" s="411" t="s">
        <v>353</v>
      </c>
      <c r="F37" s="431" t="s">
        <v>354</v>
      </c>
      <c r="G37" s="411" t="s">
        <v>355</v>
      </c>
      <c r="H37" s="412" t="s">
        <v>1489</v>
      </c>
      <c r="I37" s="438" t="s">
        <v>1374</v>
      </c>
      <c r="J37" s="421"/>
      <c r="K37" s="413">
        <v>80</v>
      </c>
      <c r="L37" s="412" t="s">
        <v>1367</v>
      </c>
    </row>
    <row r="38" spans="1:21" ht="247.5" x14ac:dyDescent="0.3">
      <c r="A38" s="411" t="s">
        <v>356</v>
      </c>
      <c r="B38" s="412" t="s">
        <v>179</v>
      </c>
      <c r="C38" s="412" t="s">
        <v>357</v>
      </c>
      <c r="D38" s="412" t="s">
        <v>358</v>
      </c>
      <c r="E38" s="411" t="s">
        <v>359</v>
      </c>
      <c r="F38" s="412"/>
      <c r="G38" s="411" t="s">
        <v>360</v>
      </c>
      <c r="H38" s="412" t="s">
        <v>1506</v>
      </c>
      <c r="I38" s="438" t="s">
        <v>1375</v>
      </c>
      <c r="J38" s="421"/>
      <c r="K38" s="413">
        <v>80</v>
      </c>
      <c r="L38" s="412" t="s">
        <v>1302</v>
      </c>
    </row>
    <row r="39" spans="1:21" ht="115.5" x14ac:dyDescent="0.3">
      <c r="A39" s="411" t="s">
        <v>361</v>
      </c>
      <c r="B39" s="412" t="s">
        <v>179</v>
      </c>
      <c r="C39" s="412" t="s">
        <v>362</v>
      </c>
      <c r="D39" s="412" t="s">
        <v>363</v>
      </c>
      <c r="E39" s="411" t="s">
        <v>364</v>
      </c>
      <c r="F39" s="412"/>
      <c r="G39" s="411"/>
      <c r="H39" s="412" t="s">
        <v>1179</v>
      </c>
      <c r="I39" s="438" t="s">
        <v>1286</v>
      </c>
      <c r="J39" s="421"/>
      <c r="K39" s="413">
        <v>80</v>
      </c>
      <c r="L39" s="412" t="s">
        <v>1298</v>
      </c>
    </row>
    <row r="40" spans="1:21" ht="408.75" customHeight="1" x14ac:dyDescent="0.3">
      <c r="A40" s="411" t="s">
        <v>365</v>
      </c>
      <c r="B40" s="412" t="s">
        <v>179</v>
      </c>
      <c r="C40" s="412" t="s">
        <v>366</v>
      </c>
      <c r="D40" s="412" t="s">
        <v>367</v>
      </c>
      <c r="E40" s="411" t="s">
        <v>368</v>
      </c>
      <c r="F40" s="412"/>
      <c r="G40" s="411" t="s">
        <v>369</v>
      </c>
      <c r="H40" s="412" t="s">
        <v>1166</v>
      </c>
      <c r="I40" s="438" t="s">
        <v>1299</v>
      </c>
      <c r="J40" s="421" t="s">
        <v>1180</v>
      </c>
      <c r="K40" s="413">
        <v>80</v>
      </c>
      <c r="L40" s="412" t="s">
        <v>1301</v>
      </c>
    </row>
    <row r="41" spans="1:21" ht="49.5" x14ac:dyDescent="0.3">
      <c r="A41" s="417" t="s">
        <v>370</v>
      </c>
      <c r="B41" s="418" t="s">
        <v>179</v>
      </c>
      <c r="C41" s="418" t="s">
        <v>371</v>
      </c>
      <c r="D41" s="418" t="s">
        <v>372</v>
      </c>
      <c r="E41" s="417" t="s">
        <v>373</v>
      </c>
      <c r="F41" s="460"/>
      <c r="G41" s="417"/>
      <c r="H41" s="418"/>
      <c r="I41" s="438"/>
      <c r="J41" s="432"/>
      <c r="K41" s="428">
        <f>ROUND(AVERAGE(K42:K44),0)</f>
        <v>73</v>
      </c>
      <c r="L41" s="418"/>
      <c r="M41" s="410"/>
      <c r="N41" s="410"/>
      <c r="O41" s="410"/>
      <c r="P41" s="410"/>
      <c r="Q41" s="410"/>
      <c r="R41" s="416"/>
      <c r="S41" s="410"/>
      <c r="T41" s="410"/>
      <c r="U41" s="410"/>
    </row>
    <row r="42" spans="1:21" ht="175.5" customHeight="1" x14ac:dyDescent="0.3">
      <c r="A42" s="411" t="s">
        <v>374</v>
      </c>
      <c r="B42" s="412" t="s">
        <v>179</v>
      </c>
      <c r="C42" s="421" t="s">
        <v>1498</v>
      </c>
      <c r="D42" s="412" t="s">
        <v>375</v>
      </c>
      <c r="E42" s="411" t="s">
        <v>376</v>
      </c>
      <c r="F42" s="461" t="s">
        <v>377</v>
      </c>
      <c r="G42" s="411"/>
      <c r="H42" s="412" t="s">
        <v>1178</v>
      </c>
      <c r="I42" s="438" t="s">
        <v>1476</v>
      </c>
      <c r="J42" s="421"/>
      <c r="K42" s="413">
        <v>80</v>
      </c>
      <c r="L42" s="412" t="s">
        <v>1302</v>
      </c>
    </row>
    <row r="43" spans="1:21" ht="165" x14ac:dyDescent="0.3">
      <c r="A43" s="411" t="s">
        <v>378</v>
      </c>
      <c r="B43" s="412" t="s">
        <v>179</v>
      </c>
      <c r="C43" s="412" t="s">
        <v>1499</v>
      </c>
      <c r="D43" s="412"/>
      <c r="E43" s="423" t="s">
        <v>379</v>
      </c>
      <c r="F43" s="461"/>
      <c r="G43" s="411" t="s">
        <v>380</v>
      </c>
      <c r="H43" s="412" t="s">
        <v>1496</v>
      </c>
      <c r="I43" s="438" t="s">
        <v>1376</v>
      </c>
      <c r="J43" s="421"/>
      <c r="K43" s="413">
        <v>80</v>
      </c>
      <c r="L43" s="412" t="s">
        <v>1181</v>
      </c>
    </row>
    <row r="44" spans="1:21" ht="297" x14ac:dyDescent="0.3">
      <c r="A44" s="411" t="s">
        <v>381</v>
      </c>
      <c r="B44" s="412" t="s">
        <v>179</v>
      </c>
      <c r="C44" s="412" t="s">
        <v>382</v>
      </c>
      <c r="D44" s="412"/>
      <c r="E44" s="411" t="s">
        <v>383</v>
      </c>
      <c r="F44" s="461"/>
      <c r="G44" s="411" t="s">
        <v>384</v>
      </c>
      <c r="H44" s="412" t="s">
        <v>385</v>
      </c>
      <c r="I44" s="438" t="s">
        <v>1394</v>
      </c>
      <c r="J44" s="421"/>
      <c r="K44" s="413">
        <v>60</v>
      </c>
      <c r="L44" s="429" t="s">
        <v>1469</v>
      </c>
    </row>
    <row r="45" spans="1:21" ht="49.5" x14ac:dyDescent="0.3">
      <c r="A45" s="417" t="s">
        <v>386</v>
      </c>
      <c r="B45" s="418" t="s">
        <v>225</v>
      </c>
      <c r="C45" s="418" t="s">
        <v>227</v>
      </c>
      <c r="D45" s="418" t="s">
        <v>387</v>
      </c>
      <c r="E45" s="417" t="s">
        <v>388</v>
      </c>
      <c r="F45" s="460"/>
      <c r="G45" s="417"/>
      <c r="H45" s="418"/>
      <c r="I45" s="434"/>
      <c r="J45" s="418"/>
      <c r="K45" s="428">
        <f>ROUND(AVERAGE(K46:K48),0)</f>
        <v>80</v>
      </c>
      <c r="L45" s="418"/>
      <c r="M45" s="410"/>
      <c r="N45" s="410"/>
      <c r="O45" s="410"/>
      <c r="P45" s="410"/>
      <c r="Q45" s="410"/>
      <c r="R45" s="416"/>
      <c r="S45" s="410"/>
      <c r="T45" s="410"/>
      <c r="U45" s="410"/>
    </row>
    <row r="46" spans="1:21" ht="409.5" customHeight="1" x14ac:dyDescent="0.3">
      <c r="A46" s="411" t="s">
        <v>389</v>
      </c>
      <c r="B46" s="412" t="s">
        <v>225</v>
      </c>
      <c r="C46" s="412" t="s">
        <v>390</v>
      </c>
      <c r="D46" s="412"/>
      <c r="E46" s="411" t="s">
        <v>391</v>
      </c>
      <c r="F46" s="461"/>
      <c r="G46" s="411" t="s">
        <v>392</v>
      </c>
      <c r="H46" s="412" t="s">
        <v>1478</v>
      </c>
      <c r="I46" s="438" t="s">
        <v>1395</v>
      </c>
      <c r="J46" s="421" t="s">
        <v>1182</v>
      </c>
      <c r="K46" s="413">
        <v>80</v>
      </c>
      <c r="L46" s="412"/>
    </row>
    <row r="47" spans="1:21" ht="108" customHeight="1" x14ac:dyDescent="0.3">
      <c r="A47" s="411" t="s">
        <v>393</v>
      </c>
      <c r="B47" s="412" t="s">
        <v>225</v>
      </c>
      <c r="C47" s="420" t="s">
        <v>394</v>
      </c>
      <c r="D47" s="412"/>
      <c r="E47" s="411" t="s">
        <v>395</v>
      </c>
      <c r="F47" s="461"/>
      <c r="G47" s="411" t="s">
        <v>396</v>
      </c>
      <c r="H47" s="412" t="s">
        <v>1477</v>
      </c>
      <c r="I47" s="438" t="s">
        <v>1377</v>
      </c>
      <c r="K47" s="413">
        <v>80</v>
      </c>
      <c r="L47" s="412" t="s">
        <v>1303</v>
      </c>
    </row>
    <row r="48" spans="1:21" ht="294" customHeight="1" x14ac:dyDescent="0.3">
      <c r="A48" s="423" t="s">
        <v>397</v>
      </c>
      <c r="B48" s="420" t="s">
        <v>225</v>
      </c>
      <c r="C48" s="420" t="s">
        <v>1500</v>
      </c>
      <c r="D48" s="420"/>
      <c r="E48" s="423" t="s">
        <v>398</v>
      </c>
      <c r="F48" s="462"/>
      <c r="G48" s="423" t="s">
        <v>399</v>
      </c>
      <c r="H48" s="420" t="s">
        <v>1183</v>
      </c>
      <c r="I48" s="438" t="s">
        <v>1167</v>
      </c>
      <c r="J48" s="420"/>
      <c r="K48" s="413">
        <v>80</v>
      </c>
      <c r="L48" s="420"/>
      <c r="M48" s="118"/>
      <c r="N48" s="118"/>
      <c r="O48" s="118"/>
      <c r="P48" s="118"/>
      <c r="Q48" s="118"/>
      <c r="R48" s="433"/>
      <c r="S48" s="118"/>
      <c r="T48" s="118"/>
      <c r="U48" s="118"/>
    </row>
    <row r="49" spans="1:21" ht="29.25" customHeight="1" x14ac:dyDescent="0.3">
      <c r="A49" s="450" t="s">
        <v>168</v>
      </c>
      <c r="B49" s="451"/>
      <c r="C49" s="451"/>
      <c r="D49" s="451"/>
      <c r="E49" s="452"/>
      <c r="F49" s="451"/>
      <c r="G49" s="452"/>
      <c r="H49" s="451"/>
      <c r="I49" s="452"/>
      <c r="J49" s="451"/>
      <c r="K49" s="453"/>
      <c r="L49" s="402"/>
    </row>
    <row r="50" spans="1:21" ht="99" x14ac:dyDescent="0.3">
      <c r="A50" s="407" t="s">
        <v>400</v>
      </c>
      <c r="B50" s="407" t="s">
        <v>401</v>
      </c>
      <c r="C50" s="407" t="s">
        <v>168</v>
      </c>
      <c r="D50" s="408"/>
      <c r="E50" s="407" t="s">
        <v>32</v>
      </c>
      <c r="F50" s="408"/>
      <c r="G50" s="425"/>
      <c r="H50" s="426"/>
      <c r="I50" s="425"/>
      <c r="J50" s="426"/>
      <c r="K50" s="409">
        <f>AVERAGE($K$55,$K$51)</f>
        <v>70</v>
      </c>
      <c r="L50" s="426"/>
    </row>
    <row r="51" spans="1:21" ht="49.5" x14ac:dyDescent="0.3">
      <c r="A51" s="417" t="s">
        <v>402</v>
      </c>
      <c r="B51" s="417" t="s">
        <v>401</v>
      </c>
      <c r="C51" s="417" t="s">
        <v>1501</v>
      </c>
      <c r="D51" s="418" t="s">
        <v>403</v>
      </c>
      <c r="E51" s="417" t="s">
        <v>404</v>
      </c>
      <c r="F51" s="412"/>
      <c r="G51" s="411"/>
      <c r="H51" s="412"/>
      <c r="I51" s="411"/>
      <c r="J51" s="412"/>
      <c r="K51" s="428">
        <f>ROUND(AVERAGE(K52:K54),0)</f>
        <v>60</v>
      </c>
      <c r="L51" s="412"/>
    </row>
    <row r="52" spans="1:21" ht="409.5" x14ac:dyDescent="0.3">
      <c r="A52" s="411" t="s">
        <v>405</v>
      </c>
      <c r="B52" s="412" t="s">
        <v>401</v>
      </c>
      <c r="C52" s="412" t="s">
        <v>170</v>
      </c>
      <c r="D52" s="412"/>
      <c r="E52" s="411" t="s">
        <v>406</v>
      </c>
      <c r="F52" s="412" t="s">
        <v>292</v>
      </c>
      <c r="G52" s="411" t="s">
        <v>407</v>
      </c>
      <c r="H52" s="412" t="s">
        <v>1490</v>
      </c>
      <c r="I52" s="438" t="s">
        <v>1378</v>
      </c>
      <c r="J52" s="420"/>
      <c r="K52" s="413">
        <v>60</v>
      </c>
      <c r="L52" s="412"/>
    </row>
    <row r="53" spans="1:21" ht="363" x14ac:dyDescent="0.3">
      <c r="A53" s="411" t="s">
        <v>408</v>
      </c>
      <c r="B53" s="412" t="s">
        <v>401</v>
      </c>
      <c r="C53" s="412" t="s">
        <v>1502</v>
      </c>
      <c r="D53" s="412" t="s">
        <v>409</v>
      </c>
      <c r="E53" s="411" t="s">
        <v>410</v>
      </c>
      <c r="F53" s="412" t="s">
        <v>307</v>
      </c>
      <c r="G53" s="411" t="s">
        <v>411</v>
      </c>
      <c r="H53" s="412" t="s">
        <v>1491</v>
      </c>
      <c r="I53" s="438" t="s">
        <v>1379</v>
      </c>
      <c r="J53" s="421"/>
      <c r="K53" s="413">
        <v>60</v>
      </c>
      <c r="L53" s="412" t="s">
        <v>1359</v>
      </c>
    </row>
    <row r="54" spans="1:21" ht="280.5" x14ac:dyDescent="0.3">
      <c r="A54" s="411" t="s">
        <v>340</v>
      </c>
      <c r="B54" s="412" t="s">
        <v>401</v>
      </c>
      <c r="C54" s="412" t="s">
        <v>172</v>
      </c>
      <c r="D54" s="412"/>
      <c r="E54" s="411" t="s">
        <v>412</v>
      </c>
      <c r="F54" s="412" t="s">
        <v>413</v>
      </c>
      <c r="G54" s="411" t="s">
        <v>414</v>
      </c>
      <c r="H54" s="412" t="s">
        <v>415</v>
      </c>
      <c r="I54" s="438" t="s">
        <v>1379</v>
      </c>
      <c r="J54" s="421"/>
      <c r="K54" s="413">
        <v>60</v>
      </c>
      <c r="L54" s="412" t="s">
        <v>1217</v>
      </c>
    </row>
    <row r="55" spans="1:21" ht="33" x14ac:dyDescent="0.3">
      <c r="A55" s="417" t="s">
        <v>416</v>
      </c>
      <c r="B55" s="418" t="s">
        <v>401</v>
      </c>
      <c r="C55" s="418" t="s">
        <v>173</v>
      </c>
      <c r="D55" s="418" t="s">
        <v>417</v>
      </c>
      <c r="E55" s="417" t="s">
        <v>418</v>
      </c>
      <c r="F55" s="412"/>
      <c r="G55" s="411"/>
      <c r="H55" s="412"/>
      <c r="I55" s="411"/>
      <c r="J55" s="412"/>
      <c r="K55" s="428">
        <f>K56</f>
        <v>80</v>
      </c>
      <c r="L55" s="412"/>
    </row>
    <row r="56" spans="1:21" ht="120" customHeight="1" x14ac:dyDescent="0.3">
      <c r="A56" s="411" t="s">
        <v>419</v>
      </c>
      <c r="B56" s="412" t="s">
        <v>401</v>
      </c>
      <c r="C56" s="412" t="s">
        <v>174</v>
      </c>
      <c r="D56" s="412"/>
      <c r="E56" s="411" t="s">
        <v>420</v>
      </c>
      <c r="F56" s="412"/>
      <c r="G56" s="411" t="s">
        <v>421</v>
      </c>
      <c r="H56" s="412" t="s">
        <v>1479</v>
      </c>
      <c r="I56" s="438" t="s">
        <v>1379</v>
      </c>
      <c r="J56" s="421"/>
      <c r="K56" s="413">
        <v>80</v>
      </c>
      <c r="L56" s="412" t="s">
        <v>1360</v>
      </c>
    </row>
    <row r="57" spans="1:21" ht="23.25" customHeight="1" x14ac:dyDescent="0.3">
      <c r="A57" s="450" t="s">
        <v>159</v>
      </c>
      <c r="B57" s="451"/>
      <c r="C57" s="451"/>
      <c r="D57" s="451"/>
      <c r="E57" s="452"/>
      <c r="F57" s="451"/>
      <c r="G57" s="452"/>
      <c r="H57" s="451"/>
      <c r="I57" s="452"/>
      <c r="J57" s="451"/>
      <c r="K57" s="453"/>
      <c r="L57" s="402"/>
    </row>
    <row r="58" spans="1:21" ht="49.5" x14ac:dyDescent="0.3">
      <c r="A58" s="407" t="s">
        <v>422</v>
      </c>
      <c r="B58" s="408" t="s">
        <v>423</v>
      </c>
      <c r="C58" s="407" t="s">
        <v>159</v>
      </c>
      <c r="D58" s="408"/>
      <c r="E58" s="407" t="s">
        <v>33</v>
      </c>
      <c r="F58" s="408"/>
      <c r="G58" s="425"/>
      <c r="H58" s="426"/>
      <c r="I58" s="459"/>
      <c r="J58" s="426"/>
      <c r="K58" s="409">
        <f>AVERAGE($K$59,$K$65)</f>
        <v>85</v>
      </c>
      <c r="L58" s="426"/>
    </row>
    <row r="59" spans="1:21" ht="68.25" customHeight="1" x14ac:dyDescent="0.3">
      <c r="A59" s="434" t="s">
        <v>424</v>
      </c>
      <c r="B59" s="434" t="s">
        <v>179</v>
      </c>
      <c r="C59" s="434" t="s">
        <v>186</v>
      </c>
      <c r="D59" s="435" t="s">
        <v>425</v>
      </c>
      <c r="E59" s="417" t="s">
        <v>426</v>
      </c>
      <c r="F59" s="435"/>
      <c r="G59" s="434" t="s">
        <v>427</v>
      </c>
      <c r="H59" s="435" t="s">
        <v>428</v>
      </c>
      <c r="I59" s="437"/>
      <c r="J59" s="436"/>
      <c r="K59" s="424">
        <f>ROUND(AVERAGE(K60:K63),0)</f>
        <v>90</v>
      </c>
      <c r="L59" s="435"/>
      <c r="M59" s="436"/>
      <c r="N59" s="436"/>
      <c r="O59" s="436"/>
      <c r="P59" s="436"/>
      <c r="Q59" s="436"/>
      <c r="R59" s="437"/>
      <c r="S59" s="436"/>
      <c r="T59" s="436"/>
      <c r="U59" s="436"/>
    </row>
    <row r="60" spans="1:21" ht="77.25" customHeight="1" x14ac:dyDescent="0.3">
      <c r="A60" s="438" t="s">
        <v>429</v>
      </c>
      <c r="B60" s="421" t="s">
        <v>179</v>
      </c>
      <c r="C60" s="421" t="s">
        <v>430</v>
      </c>
      <c r="D60" s="421"/>
      <c r="E60" s="411" t="s">
        <v>431</v>
      </c>
      <c r="F60" s="421" t="s">
        <v>432</v>
      </c>
      <c r="G60" s="438"/>
      <c r="H60" s="421" t="s">
        <v>1505</v>
      </c>
      <c r="I60" s="454" t="s">
        <v>1361</v>
      </c>
      <c r="J60" s="421"/>
      <c r="K60" s="413">
        <v>100</v>
      </c>
      <c r="L60" s="421"/>
      <c r="M60" s="177"/>
      <c r="N60" s="177"/>
      <c r="O60" s="177"/>
      <c r="P60" s="177"/>
      <c r="Q60" s="177"/>
      <c r="R60" s="415"/>
      <c r="S60" s="177"/>
      <c r="T60" s="177"/>
      <c r="U60" s="177"/>
    </row>
    <row r="61" spans="1:21" ht="276.75" customHeight="1" x14ac:dyDescent="0.3">
      <c r="A61" s="438" t="s">
        <v>433</v>
      </c>
      <c r="B61" s="421" t="s">
        <v>225</v>
      </c>
      <c r="C61" s="421" t="s">
        <v>228</v>
      </c>
      <c r="D61" s="421"/>
      <c r="E61" s="411" t="s">
        <v>434</v>
      </c>
      <c r="F61" s="435"/>
      <c r="G61" s="438"/>
      <c r="H61" s="463" t="s">
        <v>1405</v>
      </c>
      <c r="I61" s="423" t="s">
        <v>1399</v>
      </c>
      <c r="J61" s="420"/>
      <c r="K61" s="413">
        <v>80</v>
      </c>
      <c r="L61" s="421"/>
      <c r="M61" s="177"/>
      <c r="N61" s="177"/>
      <c r="O61" s="177"/>
      <c r="P61" s="177"/>
      <c r="Q61" s="177"/>
      <c r="R61" s="415"/>
      <c r="S61" s="118"/>
      <c r="T61" s="177"/>
      <c r="U61" s="177"/>
    </row>
    <row r="62" spans="1:21" ht="116.25" customHeight="1" x14ac:dyDescent="0.3">
      <c r="A62" s="438" t="s">
        <v>435</v>
      </c>
      <c r="B62" s="421" t="s">
        <v>179</v>
      </c>
      <c r="C62" s="421" t="s">
        <v>436</v>
      </c>
      <c r="D62" s="421" t="s">
        <v>437</v>
      </c>
      <c r="E62" s="411" t="s">
        <v>438</v>
      </c>
      <c r="F62" s="435"/>
      <c r="G62" s="438" t="s">
        <v>439</v>
      </c>
      <c r="H62" s="463" t="s">
        <v>1400</v>
      </c>
      <c r="I62" s="454" t="s">
        <v>1362</v>
      </c>
      <c r="J62" s="421"/>
      <c r="K62" s="413">
        <v>80</v>
      </c>
      <c r="L62" s="421"/>
      <c r="M62" s="177"/>
      <c r="N62" s="177"/>
      <c r="O62" s="177"/>
      <c r="P62" s="177"/>
      <c r="Q62" s="177"/>
      <c r="R62" s="415"/>
      <c r="S62" s="177"/>
      <c r="T62" s="177"/>
      <c r="U62" s="177"/>
    </row>
    <row r="63" spans="1:21" ht="204" customHeight="1" x14ac:dyDescent="0.3">
      <c r="A63" s="438" t="s">
        <v>440</v>
      </c>
      <c r="B63" s="438" t="s">
        <v>179</v>
      </c>
      <c r="C63" s="421" t="s">
        <v>441</v>
      </c>
      <c r="D63" s="421" t="s">
        <v>442</v>
      </c>
      <c r="E63" s="411" t="s">
        <v>443</v>
      </c>
      <c r="F63" s="435"/>
      <c r="G63" s="438" t="s">
        <v>444</v>
      </c>
      <c r="H63" s="421" t="s">
        <v>1504</v>
      </c>
      <c r="I63" s="438" t="s">
        <v>1287</v>
      </c>
      <c r="J63" s="421"/>
      <c r="K63" s="413">
        <v>100</v>
      </c>
      <c r="L63" s="421" t="s">
        <v>1218</v>
      </c>
      <c r="M63" s="177"/>
      <c r="N63" s="177"/>
      <c r="O63" s="177"/>
      <c r="P63" s="177"/>
      <c r="Q63" s="177"/>
      <c r="R63" s="415"/>
      <c r="S63" s="177"/>
      <c r="T63" s="177"/>
      <c r="U63" s="177"/>
    </row>
    <row r="64" spans="1:21" ht="49.5" x14ac:dyDescent="0.3">
      <c r="A64" s="438" t="s">
        <v>445</v>
      </c>
      <c r="B64" s="438" t="s">
        <v>82</v>
      </c>
      <c r="C64" s="421" t="s">
        <v>447</v>
      </c>
      <c r="D64" s="421"/>
      <c r="E64" s="411" t="s">
        <v>448</v>
      </c>
      <c r="F64" s="435"/>
      <c r="G64" s="438"/>
      <c r="H64" s="421" t="s">
        <v>82</v>
      </c>
      <c r="I64" s="464" t="s">
        <v>1393</v>
      </c>
      <c r="J64" s="421"/>
      <c r="K64" s="430">
        <v>80</v>
      </c>
      <c r="L64" s="421"/>
      <c r="M64" s="177"/>
      <c r="N64" s="177"/>
      <c r="O64" s="177"/>
      <c r="P64" s="177"/>
      <c r="Q64" s="177"/>
      <c r="R64" s="415"/>
      <c r="S64" s="177"/>
      <c r="T64" s="177"/>
      <c r="U64" s="177"/>
    </row>
    <row r="65" spans="1:21" ht="54.75" customHeight="1" x14ac:dyDescent="0.3">
      <c r="A65" s="434" t="s">
        <v>449</v>
      </c>
      <c r="B65" s="434" t="s">
        <v>155</v>
      </c>
      <c r="C65" s="434" t="s">
        <v>156</v>
      </c>
      <c r="D65" s="435"/>
      <c r="E65" s="417" t="s">
        <v>450</v>
      </c>
      <c r="F65" s="435" t="s">
        <v>432</v>
      </c>
      <c r="G65" s="434"/>
      <c r="H65" s="435"/>
      <c r="I65" s="434"/>
      <c r="J65" s="435"/>
      <c r="K65" s="424">
        <f>ROUND(AVERAGE(K66:K68),0)</f>
        <v>80</v>
      </c>
      <c r="L65" s="435"/>
      <c r="M65" s="436"/>
      <c r="N65" s="436"/>
      <c r="O65" s="436"/>
      <c r="P65" s="436"/>
      <c r="Q65" s="436"/>
      <c r="R65" s="437"/>
      <c r="S65" s="436"/>
      <c r="T65" s="436"/>
      <c r="U65" s="436"/>
    </row>
    <row r="66" spans="1:21" ht="159.94999999999999" customHeight="1" x14ac:dyDescent="0.3">
      <c r="A66" s="438" t="s">
        <v>451</v>
      </c>
      <c r="B66" s="438" t="s">
        <v>155</v>
      </c>
      <c r="C66" s="421" t="s">
        <v>1480</v>
      </c>
      <c r="D66" s="421"/>
      <c r="E66" s="411" t="s">
        <v>452</v>
      </c>
      <c r="F66" s="435"/>
      <c r="G66" s="438"/>
      <c r="H66" s="421" t="s">
        <v>1492</v>
      </c>
      <c r="I66" s="454" t="s">
        <v>1401</v>
      </c>
      <c r="J66" s="421"/>
      <c r="K66" s="413">
        <v>80</v>
      </c>
      <c r="L66" s="421"/>
      <c r="M66" s="177"/>
      <c r="N66" s="177"/>
      <c r="O66" s="177"/>
      <c r="P66" s="177"/>
      <c r="Q66" s="177"/>
      <c r="R66" s="415"/>
      <c r="S66" s="177"/>
      <c r="T66" s="177"/>
      <c r="U66" s="177"/>
    </row>
    <row r="67" spans="1:21" ht="165" x14ac:dyDescent="0.3">
      <c r="A67" s="438" t="s">
        <v>453</v>
      </c>
      <c r="B67" s="438" t="s">
        <v>155</v>
      </c>
      <c r="C67" s="421" t="s">
        <v>158</v>
      </c>
      <c r="D67" s="421" t="s">
        <v>454</v>
      </c>
      <c r="E67" s="411" t="s">
        <v>455</v>
      </c>
      <c r="F67" s="435"/>
      <c r="G67" s="438" t="s">
        <v>456</v>
      </c>
      <c r="H67" s="421" t="s">
        <v>1503</v>
      </c>
      <c r="I67" s="454" t="s">
        <v>1402</v>
      </c>
      <c r="J67" s="421"/>
      <c r="K67" s="413">
        <v>80</v>
      </c>
      <c r="L67" s="421" t="s">
        <v>1363</v>
      </c>
      <c r="M67" s="177"/>
      <c r="N67" s="177"/>
      <c r="O67" s="177"/>
      <c r="P67" s="177"/>
      <c r="Q67" s="177"/>
      <c r="R67" s="415"/>
      <c r="S67" s="177"/>
      <c r="T67" s="177"/>
      <c r="U67" s="177"/>
    </row>
    <row r="68" spans="1:21" ht="123.75" customHeight="1" x14ac:dyDescent="0.3">
      <c r="A68" s="438" t="s">
        <v>457</v>
      </c>
      <c r="B68" s="421" t="s">
        <v>179</v>
      </c>
      <c r="C68" s="421" t="s">
        <v>458</v>
      </c>
      <c r="D68" s="421" t="s">
        <v>459</v>
      </c>
      <c r="E68" s="411" t="s">
        <v>460</v>
      </c>
      <c r="F68" s="435"/>
      <c r="G68" s="438" t="s">
        <v>461</v>
      </c>
      <c r="H68" s="421" t="s">
        <v>1481</v>
      </c>
      <c r="I68" s="454" t="s">
        <v>1364</v>
      </c>
      <c r="J68" s="421" t="s">
        <v>1482</v>
      </c>
      <c r="K68" s="413">
        <v>80</v>
      </c>
      <c r="L68" s="421"/>
      <c r="M68" s="177"/>
      <c r="N68" s="177"/>
      <c r="O68" s="177"/>
      <c r="P68" s="177"/>
      <c r="Q68" s="177"/>
      <c r="R68" s="415"/>
      <c r="S68" s="177"/>
      <c r="T68" s="177"/>
      <c r="U68" s="177"/>
    </row>
    <row r="69" spans="1:21" ht="25.5" customHeight="1" x14ac:dyDescent="0.3">
      <c r="A69" s="450" t="s">
        <v>29</v>
      </c>
      <c r="B69" s="451"/>
      <c r="C69" s="451"/>
      <c r="D69" s="451"/>
      <c r="E69" s="452"/>
      <c r="F69" s="451"/>
      <c r="G69" s="452"/>
      <c r="H69" s="451"/>
      <c r="I69" s="452"/>
      <c r="J69" s="451"/>
      <c r="K69" s="453"/>
      <c r="L69" s="402"/>
      <c r="M69" s="177"/>
      <c r="N69" s="177"/>
      <c r="O69" s="177"/>
      <c r="P69" s="177"/>
      <c r="Q69" s="177"/>
      <c r="R69" s="415"/>
      <c r="S69" s="177"/>
      <c r="T69" s="177"/>
      <c r="U69" s="177"/>
    </row>
    <row r="70" spans="1:21" ht="33" x14ac:dyDescent="0.3">
      <c r="A70" s="407" t="s">
        <v>462</v>
      </c>
      <c r="B70" s="408" t="s">
        <v>164</v>
      </c>
      <c r="C70" s="408" t="s">
        <v>29</v>
      </c>
      <c r="D70" s="408"/>
      <c r="E70" s="407" t="s">
        <v>28</v>
      </c>
      <c r="F70" s="408"/>
      <c r="G70" s="425"/>
      <c r="H70" s="426"/>
      <c r="I70" s="425"/>
      <c r="J70" s="426"/>
      <c r="K70" s="409">
        <f>ROUND(AVERAGE($K$71,$K$72),0)</f>
        <v>70</v>
      </c>
      <c r="L70" s="426"/>
    </row>
    <row r="71" spans="1:21" ht="336" customHeight="1" x14ac:dyDescent="0.3">
      <c r="A71" s="438" t="s">
        <v>463</v>
      </c>
      <c r="B71" s="438" t="s">
        <v>1509</v>
      </c>
      <c r="C71" s="421" t="s">
        <v>1484</v>
      </c>
      <c r="D71" s="421" t="s">
        <v>1507</v>
      </c>
      <c r="E71" s="411" t="s">
        <v>464</v>
      </c>
      <c r="F71" s="421" t="s">
        <v>307</v>
      </c>
      <c r="G71" s="438"/>
      <c r="H71" s="421" t="s">
        <v>1464</v>
      </c>
      <c r="I71" s="438" t="s">
        <v>1288</v>
      </c>
      <c r="J71" s="421" t="s">
        <v>1184</v>
      </c>
      <c r="K71" s="413">
        <v>80</v>
      </c>
      <c r="L71" s="439" t="s">
        <v>1404</v>
      </c>
    </row>
    <row r="72" spans="1:21" ht="204.75" customHeight="1" x14ac:dyDescent="0.3">
      <c r="A72" s="438" t="s">
        <v>465</v>
      </c>
      <c r="B72" s="438" t="s">
        <v>1509</v>
      </c>
      <c r="C72" s="421" t="s">
        <v>1483</v>
      </c>
      <c r="D72" s="421" t="s">
        <v>1508</v>
      </c>
      <c r="E72" s="411" t="s">
        <v>466</v>
      </c>
      <c r="F72" s="421" t="s">
        <v>307</v>
      </c>
      <c r="G72" s="438"/>
      <c r="H72" s="421" t="s">
        <v>1170</v>
      </c>
      <c r="I72" s="438" t="s">
        <v>1465</v>
      </c>
      <c r="J72" s="421"/>
      <c r="K72" s="413">
        <v>60</v>
      </c>
      <c r="L72" s="420" t="s">
        <v>1470</v>
      </c>
      <c r="M72" s="410"/>
      <c r="N72" s="410"/>
      <c r="O72" s="410"/>
      <c r="P72" s="410"/>
      <c r="Q72" s="410"/>
      <c r="R72" s="416"/>
      <c r="S72" s="410"/>
      <c r="T72" s="410"/>
      <c r="U72" s="410"/>
    </row>
    <row r="73" spans="1:21" x14ac:dyDescent="0.3">
      <c r="A73" s="436"/>
      <c r="B73" s="436"/>
      <c r="C73" s="440"/>
      <c r="D73" s="441"/>
      <c r="E73" s="437"/>
      <c r="F73" s="441"/>
      <c r="G73" s="415"/>
      <c r="H73" s="442"/>
      <c r="I73" s="443"/>
      <c r="J73" s="177"/>
      <c r="K73" s="415"/>
      <c r="L73" s="442"/>
    </row>
  </sheetData>
  <mergeCells count="6">
    <mergeCell ref="A1:B5"/>
    <mergeCell ref="C1:J3"/>
    <mergeCell ref="K1:L5"/>
    <mergeCell ref="C4:J5"/>
    <mergeCell ref="H10:H11"/>
    <mergeCell ref="I10:I11"/>
  </mergeCells>
  <dataValidations count="1">
    <dataValidation type="list" allowBlank="1" showInputMessage="1" showErrorMessage="1" sqref="K10:K11 K71:K72 K66:K68 K60:K64 K56 K52:K54 K46:K48 K42:K44 K37:K40 K33 K29:K31 K26:K27 K21:K22 K15:K19">
      <formula1>$R$6:$R$12</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7"/>
  <sheetViews>
    <sheetView topLeftCell="E1" zoomScale="85" zoomScaleNormal="85" workbookViewId="0">
      <pane ySplit="1" topLeftCell="A114" activePane="bottomLeft" state="frozen"/>
      <selection pane="bottomLeft" activeCell="H115" sqref="H115"/>
    </sheetView>
  </sheetViews>
  <sheetFormatPr baseColWidth="10" defaultRowHeight="16.5" x14ac:dyDescent="0.3"/>
  <cols>
    <col min="1" max="1" width="12" style="8" customWidth="1"/>
    <col min="2" max="2" width="21.5703125" style="8" customWidth="1"/>
    <col min="3" max="3" width="25.42578125" style="53" customWidth="1"/>
    <col min="4" max="4" width="31.28515625" style="53" customWidth="1"/>
    <col min="5" max="5" width="13.28515625" style="27" customWidth="1"/>
    <col min="6" max="6" width="17.85546875" style="53" customWidth="1"/>
    <col min="7" max="7" width="22.42578125" style="53" customWidth="1"/>
    <col min="8" max="8" width="72.85546875" style="53" customWidth="1"/>
    <col min="9" max="9" width="43.5703125" style="559" customWidth="1"/>
    <col min="10" max="10" width="25.42578125" style="53" customWidth="1"/>
    <col min="11" max="11" width="16.7109375" style="8" customWidth="1"/>
    <col min="12" max="12" width="54" style="8" customWidth="1"/>
    <col min="13" max="13" width="0" style="8" hidden="1" customWidth="1"/>
    <col min="14" max="14" width="9.42578125" style="383" hidden="1" customWidth="1"/>
    <col min="15" max="16384" width="11.42578125" style="8"/>
  </cols>
  <sheetData>
    <row r="1" spans="1:14" x14ac:dyDescent="0.3">
      <c r="A1" s="2" t="s">
        <v>467</v>
      </c>
      <c r="B1" s="3"/>
      <c r="C1" s="465" t="s">
        <v>233</v>
      </c>
      <c r="D1" s="466"/>
      <c r="E1" s="466"/>
      <c r="F1" s="466"/>
      <c r="G1" s="466"/>
      <c r="H1" s="466"/>
      <c r="I1" s="466"/>
      <c r="J1" s="467"/>
      <c r="K1" s="62"/>
      <c r="L1" s="66"/>
    </row>
    <row r="2" spans="1:14" x14ac:dyDescent="0.3">
      <c r="A2" s="9"/>
      <c r="B2" s="10"/>
      <c r="C2" s="468"/>
      <c r="D2" s="469"/>
      <c r="E2" s="469"/>
      <c r="F2" s="469"/>
      <c r="G2" s="469"/>
      <c r="H2" s="469"/>
      <c r="I2" s="469"/>
      <c r="J2" s="470"/>
      <c r="K2" s="67"/>
      <c r="L2" s="71"/>
      <c r="N2" s="383" t="s">
        <v>446</v>
      </c>
    </row>
    <row r="3" spans="1:14" x14ac:dyDescent="0.3">
      <c r="A3" s="9"/>
      <c r="B3" s="10"/>
      <c r="C3" s="468"/>
      <c r="D3" s="469"/>
      <c r="E3" s="469"/>
      <c r="F3" s="469"/>
      <c r="G3" s="469"/>
      <c r="H3" s="469"/>
      <c r="I3" s="469"/>
      <c r="J3" s="470"/>
      <c r="K3" s="67"/>
      <c r="L3" s="71"/>
      <c r="N3" s="383">
        <v>0</v>
      </c>
    </row>
    <row r="4" spans="1:14" ht="17.25" thickBot="1" x14ac:dyDescent="0.35">
      <c r="A4" s="9"/>
      <c r="B4" s="10"/>
      <c r="C4" s="471"/>
      <c r="D4" s="472"/>
      <c r="E4" s="472"/>
      <c r="F4" s="472"/>
      <c r="G4" s="472"/>
      <c r="H4" s="472"/>
      <c r="I4" s="472"/>
      <c r="J4" s="473"/>
      <c r="K4" s="67"/>
      <c r="L4" s="71"/>
      <c r="N4" s="383">
        <v>20</v>
      </c>
    </row>
    <row r="5" spans="1:14" x14ac:dyDescent="0.3">
      <c r="A5" s="9"/>
      <c r="B5" s="10"/>
      <c r="C5" s="474" t="str">
        <f>PORTADA!C9</f>
        <v xml:space="preserve">COLEGIO MAYOR DEL CAUCA INSTITUCIÓN UNIVERSITARIA </v>
      </c>
      <c r="D5" s="475"/>
      <c r="E5" s="475"/>
      <c r="F5" s="475"/>
      <c r="G5" s="475"/>
      <c r="H5" s="475"/>
      <c r="I5" s="475"/>
      <c r="J5" s="476"/>
      <c r="K5" s="67"/>
      <c r="L5" s="71"/>
      <c r="N5" s="383">
        <v>40</v>
      </c>
    </row>
    <row r="6" spans="1:14" x14ac:dyDescent="0.3">
      <c r="A6" s="9"/>
      <c r="B6" s="10"/>
      <c r="C6" s="477"/>
      <c r="D6" s="478"/>
      <c r="E6" s="478"/>
      <c r="F6" s="478"/>
      <c r="G6" s="478"/>
      <c r="H6" s="478"/>
      <c r="I6" s="478"/>
      <c r="J6" s="479"/>
      <c r="K6" s="67"/>
      <c r="L6" s="71"/>
      <c r="N6" s="383">
        <v>60</v>
      </c>
    </row>
    <row r="7" spans="1:14" x14ac:dyDescent="0.3">
      <c r="A7" s="9"/>
      <c r="B7" s="10"/>
      <c r="C7" s="477"/>
      <c r="D7" s="478"/>
      <c r="E7" s="478"/>
      <c r="F7" s="478"/>
      <c r="G7" s="478"/>
      <c r="H7" s="478"/>
      <c r="I7" s="478"/>
      <c r="J7" s="479"/>
      <c r="K7" s="67"/>
      <c r="L7" s="71"/>
      <c r="N7" s="383">
        <v>80</v>
      </c>
    </row>
    <row r="8" spans="1:14" ht="17.25" thickBot="1" x14ac:dyDescent="0.35">
      <c r="A8" s="24"/>
      <c r="B8" s="25"/>
      <c r="C8" s="480"/>
      <c r="D8" s="481"/>
      <c r="E8" s="481"/>
      <c r="F8" s="481"/>
      <c r="G8" s="481"/>
      <c r="H8" s="481"/>
      <c r="I8" s="481"/>
      <c r="J8" s="482"/>
      <c r="K8" s="483"/>
      <c r="L8" s="484"/>
      <c r="N8" s="485">
        <v>100</v>
      </c>
    </row>
    <row r="9" spans="1:14" ht="86.25" x14ac:dyDescent="0.3">
      <c r="A9" s="486" t="s">
        <v>1084</v>
      </c>
      <c r="B9" s="486" t="s">
        <v>235</v>
      </c>
      <c r="C9" s="487" t="s">
        <v>236</v>
      </c>
      <c r="D9" s="486" t="s">
        <v>237</v>
      </c>
      <c r="E9" s="486" t="s">
        <v>238</v>
      </c>
      <c r="F9" s="486" t="s">
        <v>239</v>
      </c>
      <c r="G9" s="486" t="s">
        <v>240</v>
      </c>
      <c r="H9" s="486" t="s">
        <v>241</v>
      </c>
      <c r="I9" s="486" t="s">
        <v>242</v>
      </c>
      <c r="J9" s="486" t="s">
        <v>243</v>
      </c>
      <c r="K9" s="488" t="s">
        <v>244</v>
      </c>
      <c r="L9" s="487" t="s">
        <v>245</v>
      </c>
    </row>
    <row r="10" spans="1:14" x14ac:dyDescent="0.3">
      <c r="A10" s="450" t="s">
        <v>17</v>
      </c>
      <c r="B10" s="489"/>
      <c r="C10" s="451"/>
      <c r="D10" s="451"/>
      <c r="E10" s="452"/>
      <c r="F10" s="451"/>
      <c r="G10" s="451"/>
      <c r="H10" s="451"/>
      <c r="I10" s="490"/>
      <c r="J10" s="451"/>
      <c r="K10" s="491"/>
      <c r="L10" s="489"/>
    </row>
    <row r="11" spans="1:14" ht="82.5" x14ac:dyDescent="0.3">
      <c r="A11" s="492" t="s">
        <v>468</v>
      </c>
      <c r="B11" s="407" t="s">
        <v>469</v>
      </c>
      <c r="C11" s="493" t="s">
        <v>17</v>
      </c>
      <c r="D11" s="493"/>
      <c r="E11" s="492" t="s">
        <v>16</v>
      </c>
      <c r="F11" s="493" t="s">
        <v>249</v>
      </c>
      <c r="G11" s="494"/>
      <c r="H11" s="495"/>
      <c r="I11" s="494"/>
      <c r="J11" s="494"/>
      <c r="K11" s="496">
        <f>ROUND(AVERAGE(K12,K15,K22,K24),0)</f>
        <v>71</v>
      </c>
      <c r="L11" s="493"/>
    </row>
    <row r="12" spans="1:14" ht="82.5" x14ac:dyDescent="0.3">
      <c r="A12" s="434" t="s">
        <v>470</v>
      </c>
      <c r="B12" s="411" t="s">
        <v>179</v>
      </c>
      <c r="C12" s="434" t="s">
        <v>471</v>
      </c>
      <c r="D12" s="499" t="s">
        <v>472</v>
      </c>
      <c r="E12" s="500" t="s">
        <v>473</v>
      </c>
      <c r="F12" s="497" t="s">
        <v>474</v>
      </c>
      <c r="G12" s="501"/>
      <c r="H12" s="502"/>
      <c r="I12" s="503"/>
      <c r="J12" s="504"/>
      <c r="K12" s="505">
        <f>ROUND(AVERAGE(K13:K14),0)</f>
        <v>60</v>
      </c>
      <c r="L12" s="498"/>
    </row>
    <row r="13" spans="1:14" ht="343.5" customHeight="1" x14ac:dyDescent="0.3">
      <c r="A13" s="438" t="s">
        <v>475</v>
      </c>
      <c r="B13" s="497" t="s">
        <v>179</v>
      </c>
      <c r="C13" s="497" t="s">
        <v>476</v>
      </c>
      <c r="D13" s="497" t="s">
        <v>477</v>
      </c>
      <c r="E13" s="506" t="s">
        <v>478</v>
      </c>
      <c r="F13" s="497"/>
      <c r="G13" s="507" t="s">
        <v>316</v>
      </c>
      <c r="H13" s="508" t="s">
        <v>1510</v>
      </c>
      <c r="I13" s="509" t="s">
        <v>1262</v>
      </c>
      <c r="J13" s="510" t="s">
        <v>1185</v>
      </c>
      <c r="K13" s="413">
        <v>60</v>
      </c>
      <c r="L13" s="497" t="s">
        <v>1580</v>
      </c>
    </row>
    <row r="14" spans="1:14" ht="180.95" customHeight="1" x14ac:dyDescent="0.3">
      <c r="A14" s="438" t="s">
        <v>479</v>
      </c>
      <c r="B14" s="497" t="s">
        <v>225</v>
      </c>
      <c r="C14" s="497" t="s">
        <v>1546</v>
      </c>
      <c r="D14" s="497" t="s">
        <v>480</v>
      </c>
      <c r="E14" s="506" t="s">
        <v>481</v>
      </c>
      <c r="F14" s="497"/>
      <c r="G14" s="497" t="s">
        <v>482</v>
      </c>
      <c r="H14" s="508" t="s">
        <v>1511</v>
      </c>
      <c r="I14" s="509" t="s">
        <v>1262</v>
      </c>
      <c r="J14" s="510" t="s">
        <v>1416</v>
      </c>
      <c r="K14" s="413">
        <v>60</v>
      </c>
      <c r="L14" s="497" t="s">
        <v>1581</v>
      </c>
    </row>
    <row r="15" spans="1:14" ht="82.5" x14ac:dyDescent="0.3">
      <c r="A15" s="434" t="s">
        <v>483</v>
      </c>
      <c r="B15" s="497" t="s">
        <v>179</v>
      </c>
      <c r="C15" s="417" t="s">
        <v>484</v>
      </c>
      <c r="D15" s="419" t="s">
        <v>485</v>
      </c>
      <c r="E15" s="417" t="s">
        <v>486</v>
      </c>
      <c r="F15" s="497" t="s">
        <v>487</v>
      </c>
      <c r="G15" s="511"/>
      <c r="H15" s="512"/>
      <c r="I15" s="503"/>
      <c r="J15" s="497"/>
      <c r="K15" s="513">
        <f>ROUND(AVERAGE(K16:K21),0)</f>
        <v>70</v>
      </c>
      <c r="L15" s="419"/>
    </row>
    <row r="16" spans="1:14" ht="264" customHeight="1" x14ac:dyDescent="0.3">
      <c r="A16" s="438" t="s">
        <v>488</v>
      </c>
      <c r="B16" s="497" t="s">
        <v>179</v>
      </c>
      <c r="C16" s="497" t="s">
        <v>1547</v>
      </c>
      <c r="D16" s="497" t="s">
        <v>489</v>
      </c>
      <c r="E16" s="411" t="s">
        <v>490</v>
      </c>
      <c r="F16" s="497"/>
      <c r="G16" s="514" t="s">
        <v>491</v>
      </c>
      <c r="H16" s="512" t="s">
        <v>1512</v>
      </c>
      <c r="I16" s="509" t="s">
        <v>1262</v>
      </c>
      <c r="J16" s="515" t="s">
        <v>1186</v>
      </c>
      <c r="K16" s="413">
        <v>60</v>
      </c>
      <c r="L16" s="497" t="s">
        <v>1216</v>
      </c>
    </row>
    <row r="17" spans="1:15" ht="325.5" customHeight="1" x14ac:dyDescent="0.3">
      <c r="A17" s="438" t="s">
        <v>492</v>
      </c>
      <c r="B17" s="497" t="s">
        <v>179</v>
      </c>
      <c r="C17" s="497" t="s">
        <v>493</v>
      </c>
      <c r="D17" s="497" t="s">
        <v>494</v>
      </c>
      <c r="E17" s="411" t="s">
        <v>495</v>
      </c>
      <c r="F17" s="497"/>
      <c r="G17" s="516" t="s">
        <v>491</v>
      </c>
      <c r="H17" s="512" t="s">
        <v>1513</v>
      </c>
      <c r="I17" s="509" t="s">
        <v>1262</v>
      </c>
      <c r="J17" s="517"/>
      <c r="K17" s="413">
        <v>40</v>
      </c>
      <c r="L17" s="497" t="s">
        <v>1304</v>
      </c>
    </row>
    <row r="18" spans="1:15" ht="409.5" x14ac:dyDescent="0.3">
      <c r="A18" s="438" t="s">
        <v>496</v>
      </c>
      <c r="B18" s="497" t="s">
        <v>179</v>
      </c>
      <c r="C18" s="497" t="s">
        <v>497</v>
      </c>
      <c r="D18" s="497" t="s">
        <v>498</v>
      </c>
      <c r="E18" s="411" t="s">
        <v>499</v>
      </c>
      <c r="F18" s="497"/>
      <c r="G18" s="518" t="s">
        <v>500</v>
      </c>
      <c r="H18" s="512" t="s">
        <v>1514</v>
      </c>
      <c r="I18" s="509" t="s">
        <v>1262</v>
      </c>
      <c r="J18" s="510"/>
      <c r="K18" s="413">
        <v>80</v>
      </c>
      <c r="L18" s="497" t="s">
        <v>1305</v>
      </c>
    </row>
    <row r="19" spans="1:15" ht="409.5" x14ac:dyDescent="0.3">
      <c r="A19" s="438" t="s">
        <v>501</v>
      </c>
      <c r="B19" s="497" t="s">
        <v>179</v>
      </c>
      <c r="C19" s="497" t="s">
        <v>502</v>
      </c>
      <c r="D19" s="497" t="s">
        <v>503</v>
      </c>
      <c r="E19" s="411" t="s">
        <v>504</v>
      </c>
      <c r="F19" s="497"/>
      <c r="G19" s="514" t="s">
        <v>491</v>
      </c>
      <c r="H19" s="512" t="s">
        <v>1515</v>
      </c>
      <c r="I19" s="509" t="s">
        <v>1262</v>
      </c>
      <c r="J19" s="510"/>
      <c r="K19" s="413">
        <v>80</v>
      </c>
      <c r="L19" s="497" t="s">
        <v>1306</v>
      </c>
    </row>
    <row r="20" spans="1:15" ht="247.5" x14ac:dyDescent="0.3">
      <c r="A20" s="438" t="s">
        <v>505</v>
      </c>
      <c r="B20" s="497" t="s">
        <v>179</v>
      </c>
      <c r="C20" s="497" t="s">
        <v>506</v>
      </c>
      <c r="D20" s="497" t="s">
        <v>507</v>
      </c>
      <c r="E20" s="411" t="s">
        <v>508</v>
      </c>
      <c r="F20" s="497"/>
      <c r="G20" s="514"/>
      <c r="H20" s="512" t="s">
        <v>1516</v>
      </c>
      <c r="I20" s="509" t="s">
        <v>1262</v>
      </c>
      <c r="J20" s="510"/>
      <c r="K20" s="413">
        <v>80</v>
      </c>
      <c r="L20" s="497" t="s">
        <v>1307</v>
      </c>
    </row>
    <row r="21" spans="1:15" ht="280.5" x14ac:dyDescent="0.3">
      <c r="A21" s="438" t="s">
        <v>509</v>
      </c>
      <c r="B21" s="497" t="s">
        <v>179</v>
      </c>
      <c r="C21" s="497" t="s">
        <v>1548</v>
      </c>
      <c r="D21" s="497" t="s">
        <v>510</v>
      </c>
      <c r="E21" s="411" t="s">
        <v>511</v>
      </c>
      <c r="F21" s="497"/>
      <c r="G21" s="514"/>
      <c r="H21" s="512" t="s">
        <v>1517</v>
      </c>
      <c r="I21" s="519" t="s">
        <v>1337</v>
      </c>
      <c r="J21" s="510"/>
      <c r="K21" s="413">
        <v>80</v>
      </c>
      <c r="L21" s="497"/>
    </row>
    <row r="22" spans="1:15" ht="82.5" x14ac:dyDescent="0.3">
      <c r="A22" s="434" t="s">
        <v>512</v>
      </c>
      <c r="B22" s="417" t="s">
        <v>179</v>
      </c>
      <c r="C22" s="417" t="s">
        <v>513</v>
      </c>
      <c r="D22" s="419" t="s">
        <v>514</v>
      </c>
      <c r="E22" s="417" t="s">
        <v>515</v>
      </c>
      <c r="F22" s="497" t="s">
        <v>474</v>
      </c>
      <c r="G22" s="511"/>
      <c r="H22" s="520"/>
      <c r="I22" s="503"/>
      <c r="J22" s="497"/>
      <c r="K22" s="513">
        <f>K23</f>
        <v>80</v>
      </c>
      <c r="L22" s="419"/>
    </row>
    <row r="23" spans="1:15" ht="409.5" x14ac:dyDescent="0.3">
      <c r="A23" s="438" t="s">
        <v>516</v>
      </c>
      <c r="B23" s="497" t="s">
        <v>179</v>
      </c>
      <c r="C23" s="497" t="s">
        <v>517</v>
      </c>
      <c r="D23" s="497" t="s">
        <v>518</v>
      </c>
      <c r="E23" s="411" t="s">
        <v>519</v>
      </c>
      <c r="F23" s="497"/>
      <c r="G23" s="514" t="s">
        <v>491</v>
      </c>
      <c r="H23" s="512" t="s">
        <v>1518</v>
      </c>
      <c r="I23" s="521" t="s">
        <v>1338</v>
      </c>
      <c r="J23" s="510"/>
      <c r="K23" s="413">
        <v>80</v>
      </c>
      <c r="L23" s="497"/>
    </row>
    <row r="24" spans="1:15" ht="82.5" x14ac:dyDescent="0.3">
      <c r="A24" s="434" t="s">
        <v>520</v>
      </c>
      <c r="B24" s="411" t="s">
        <v>179</v>
      </c>
      <c r="C24" s="417" t="s">
        <v>521</v>
      </c>
      <c r="D24" s="419" t="s">
        <v>522</v>
      </c>
      <c r="E24" s="417" t="s">
        <v>523</v>
      </c>
      <c r="F24" s="497" t="s">
        <v>487</v>
      </c>
      <c r="G24" s="511"/>
      <c r="H24" s="512"/>
      <c r="I24" s="503"/>
      <c r="J24" s="497"/>
      <c r="K24" s="513">
        <f>ROUND(AVERAGE(K25:K29),0)</f>
        <v>72</v>
      </c>
      <c r="L24" s="419"/>
    </row>
    <row r="25" spans="1:15" ht="345.75" customHeight="1" x14ac:dyDescent="0.3">
      <c r="A25" s="438" t="s">
        <v>524</v>
      </c>
      <c r="B25" s="497" t="s">
        <v>179</v>
      </c>
      <c r="C25" s="497" t="s">
        <v>525</v>
      </c>
      <c r="D25" s="497" t="s">
        <v>526</v>
      </c>
      <c r="E25" s="411" t="s">
        <v>527</v>
      </c>
      <c r="F25" s="497"/>
      <c r="G25" s="497" t="s">
        <v>500</v>
      </c>
      <c r="H25" s="512" t="s">
        <v>1519</v>
      </c>
      <c r="I25" s="522" t="s">
        <v>1263</v>
      </c>
      <c r="J25" s="510"/>
      <c r="K25" s="413">
        <v>80</v>
      </c>
      <c r="L25" s="497"/>
    </row>
    <row r="26" spans="1:15" ht="409.5" customHeight="1" x14ac:dyDescent="0.3">
      <c r="A26" s="438" t="s">
        <v>528</v>
      </c>
      <c r="B26" s="497" t="s">
        <v>179</v>
      </c>
      <c r="C26" s="497" t="s">
        <v>1549</v>
      </c>
      <c r="D26" s="497" t="s">
        <v>529</v>
      </c>
      <c r="E26" s="411" t="s">
        <v>530</v>
      </c>
      <c r="F26" s="497"/>
      <c r="G26" s="514" t="s">
        <v>491</v>
      </c>
      <c r="H26" s="512" t="s">
        <v>1520</v>
      </c>
      <c r="I26" s="522" t="s">
        <v>1263</v>
      </c>
      <c r="J26" s="510"/>
      <c r="K26" s="413">
        <v>80</v>
      </c>
      <c r="L26" s="497" t="s">
        <v>1309</v>
      </c>
      <c r="O26" s="118"/>
    </row>
    <row r="27" spans="1:15" ht="297" x14ac:dyDescent="0.3">
      <c r="A27" s="438" t="s">
        <v>531</v>
      </c>
      <c r="B27" s="497" t="s">
        <v>225</v>
      </c>
      <c r="C27" s="497" t="s">
        <v>1550</v>
      </c>
      <c r="D27" s="497" t="s">
        <v>532</v>
      </c>
      <c r="E27" s="411" t="s">
        <v>533</v>
      </c>
      <c r="F27" s="497"/>
      <c r="G27" s="514" t="s">
        <v>491</v>
      </c>
      <c r="H27" s="512" t="s">
        <v>1521</v>
      </c>
      <c r="I27" s="521" t="s">
        <v>1406</v>
      </c>
      <c r="J27" s="510"/>
      <c r="K27" s="413">
        <v>60</v>
      </c>
      <c r="L27" s="497" t="s">
        <v>1312</v>
      </c>
    </row>
    <row r="28" spans="1:15" ht="305.25" customHeight="1" x14ac:dyDescent="0.3">
      <c r="A28" s="438" t="s">
        <v>534</v>
      </c>
      <c r="B28" s="497" t="s">
        <v>225</v>
      </c>
      <c r="C28" s="497" t="s">
        <v>1551</v>
      </c>
      <c r="D28" s="497" t="s">
        <v>535</v>
      </c>
      <c r="E28" s="411" t="s">
        <v>536</v>
      </c>
      <c r="F28" s="497"/>
      <c r="G28" s="523" t="s">
        <v>500</v>
      </c>
      <c r="H28" s="512" t="s">
        <v>1187</v>
      </c>
      <c r="I28" s="521" t="s">
        <v>1311</v>
      </c>
      <c r="J28" s="510"/>
      <c r="K28" s="413">
        <v>80</v>
      </c>
      <c r="L28" s="497" t="s">
        <v>1310</v>
      </c>
    </row>
    <row r="29" spans="1:15" ht="346.5" x14ac:dyDescent="0.3">
      <c r="A29" s="438" t="s">
        <v>537</v>
      </c>
      <c r="B29" s="497" t="s">
        <v>225</v>
      </c>
      <c r="C29" s="497" t="s">
        <v>538</v>
      </c>
      <c r="D29" s="497" t="s">
        <v>539</v>
      </c>
      <c r="E29" s="411" t="s">
        <v>540</v>
      </c>
      <c r="F29" s="497"/>
      <c r="G29" s="514" t="s">
        <v>316</v>
      </c>
      <c r="H29" s="512" t="s">
        <v>1188</v>
      </c>
      <c r="I29" s="521" t="s">
        <v>1339</v>
      </c>
      <c r="J29" s="510"/>
      <c r="K29" s="413">
        <v>60</v>
      </c>
      <c r="L29" s="497"/>
    </row>
    <row r="30" spans="1:15" x14ac:dyDescent="0.3">
      <c r="A30" s="450" t="s">
        <v>19</v>
      </c>
      <c r="B30" s="490"/>
      <c r="C30" s="490"/>
      <c r="D30" s="490"/>
      <c r="E30" s="452"/>
      <c r="F30" s="490"/>
      <c r="G30" s="490"/>
      <c r="H30" s="524"/>
      <c r="I30" s="525"/>
      <c r="J30" s="525"/>
      <c r="K30" s="453"/>
      <c r="L30" s="490"/>
    </row>
    <row r="31" spans="1:15" ht="165" x14ac:dyDescent="0.3">
      <c r="A31" s="492" t="s">
        <v>541</v>
      </c>
      <c r="B31" s="493" t="s">
        <v>179</v>
      </c>
      <c r="C31" s="493" t="s">
        <v>19</v>
      </c>
      <c r="D31" s="493" t="s">
        <v>260</v>
      </c>
      <c r="E31" s="492" t="s">
        <v>18</v>
      </c>
      <c r="F31" s="494"/>
      <c r="G31" s="494"/>
      <c r="H31" s="526"/>
      <c r="I31" s="527"/>
      <c r="J31" s="527"/>
      <c r="K31" s="496">
        <f>K32</f>
        <v>80</v>
      </c>
      <c r="L31" s="493"/>
    </row>
    <row r="32" spans="1:15" ht="115.5" x14ac:dyDescent="0.3">
      <c r="A32" s="434" t="s">
        <v>542</v>
      </c>
      <c r="B32" s="419" t="s">
        <v>179</v>
      </c>
      <c r="C32" s="419" t="s">
        <v>543</v>
      </c>
      <c r="D32" s="419" t="s">
        <v>544</v>
      </c>
      <c r="E32" s="417" t="s">
        <v>545</v>
      </c>
      <c r="F32" s="497" t="s">
        <v>487</v>
      </c>
      <c r="G32" s="511"/>
      <c r="H32" s="520"/>
      <c r="I32" s="503"/>
      <c r="J32" s="497"/>
      <c r="K32" s="505">
        <f>ROUND(AVERAGE(K33:K34),0)</f>
        <v>80</v>
      </c>
      <c r="L32" s="497"/>
    </row>
    <row r="33" spans="1:12" ht="399" customHeight="1" x14ac:dyDescent="0.3">
      <c r="A33" s="438" t="s">
        <v>546</v>
      </c>
      <c r="B33" s="497" t="s">
        <v>179</v>
      </c>
      <c r="C33" s="497" t="s">
        <v>1552</v>
      </c>
      <c r="D33" s="497" t="s">
        <v>547</v>
      </c>
      <c r="E33" s="411" t="s">
        <v>548</v>
      </c>
      <c r="F33" s="497"/>
      <c r="G33" s="514"/>
      <c r="H33" s="512" t="s">
        <v>1189</v>
      </c>
      <c r="I33" s="521" t="s">
        <v>1340</v>
      </c>
      <c r="J33" s="510"/>
      <c r="K33" s="413">
        <v>80</v>
      </c>
      <c r="L33" s="497"/>
    </row>
    <row r="34" spans="1:12" ht="379.5" x14ac:dyDescent="0.3">
      <c r="A34" s="438" t="s">
        <v>549</v>
      </c>
      <c r="B34" s="497" t="s">
        <v>179</v>
      </c>
      <c r="C34" s="497" t="s">
        <v>550</v>
      </c>
      <c r="D34" s="497" t="s">
        <v>551</v>
      </c>
      <c r="E34" s="411" t="s">
        <v>552</v>
      </c>
      <c r="F34" s="497"/>
      <c r="G34" s="507"/>
      <c r="H34" s="512" t="s">
        <v>1190</v>
      </c>
      <c r="I34" s="518" t="s">
        <v>1341</v>
      </c>
      <c r="J34" s="510"/>
      <c r="K34" s="413">
        <v>80</v>
      </c>
      <c r="L34" s="528" t="s">
        <v>1342</v>
      </c>
    </row>
    <row r="35" spans="1:12" x14ac:dyDescent="0.3">
      <c r="A35" s="450" t="s">
        <v>21</v>
      </c>
      <c r="B35" s="490"/>
      <c r="C35" s="490"/>
      <c r="D35" s="490"/>
      <c r="E35" s="452"/>
      <c r="F35" s="490"/>
      <c r="G35" s="490"/>
      <c r="H35" s="524"/>
      <c r="I35" s="529"/>
      <c r="J35" s="525"/>
      <c r="K35" s="453"/>
      <c r="L35" s="490"/>
    </row>
    <row r="36" spans="1:12" ht="82.5" x14ac:dyDescent="0.3">
      <c r="A36" s="492" t="s">
        <v>553</v>
      </c>
      <c r="B36" s="493" t="s">
        <v>554</v>
      </c>
      <c r="C36" s="493" t="s">
        <v>21</v>
      </c>
      <c r="D36" s="493"/>
      <c r="E36" s="492" t="s">
        <v>20</v>
      </c>
      <c r="F36" s="494"/>
      <c r="G36" s="530"/>
      <c r="H36" s="531"/>
      <c r="I36" s="532"/>
      <c r="J36" s="527"/>
      <c r="K36" s="533">
        <f>ROUND(AVERAGE(K37,K44),0)</f>
        <v>71</v>
      </c>
      <c r="L36" s="527"/>
    </row>
    <row r="37" spans="1:12" ht="132" x14ac:dyDescent="0.3">
      <c r="A37" s="434" t="s">
        <v>555</v>
      </c>
      <c r="B37" s="534" t="s">
        <v>175</v>
      </c>
      <c r="C37" s="419" t="s">
        <v>176</v>
      </c>
      <c r="D37" s="419" t="s">
        <v>556</v>
      </c>
      <c r="E37" s="417" t="s">
        <v>557</v>
      </c>
      <c r="F37" s="497" t="s">
        <v>474</v>
      </c>
      <c r="G37" s="511"/>
      <c r="H37" s="520"/>
      <c r="I37" s="503"/>
      <c r="J37" s="497"/>
      <c r="K37" s="513">
        <f>ROUND(AVERAGE(K38:K43),0)</f>
        <v>64</v>
      </c>
      <c r="L37" s="419"/>
    </row>
    <row r="38" spans="1:12" ht="409.5" x14ac:dyDescent="0.3">
      <c r="A38" s="438" t="s">
        <v>558</v>
      </c>
      <c r="B38" s="535" t="s">
        <v>175</v>
      </c>
      <c r="C38" s="497" t="s">
        <v>1553</v>
      </c>
      <c r="D38" s="497" t="s">
        <v>559</v>
      </c>
      <c r="E38" s="411" t="s">
        <v>560</v>
      </c>
      <c r="F38" s="497"/>
      <c r="G38" s="514" t="s">
        <v>561</v>
      </c>
      <c r="H38" s="536" t="s">
        <v>1522</v>
      </c>
      <c r="I38" s="522" t="s">
        <v>1262</v>
      </c>
      <c r="J38" s="510"/>
      <c r="K38" s="413">
        <v>60</v>
      </c>
      <c r="L38" s="497" t="s">
        <v>1313</v>
      </c>
    </row>
    <row r="39" spans="1:12" ht="405" x14ac:dyDescent="0.3">
      <c r="A39" s="438" t="s">
        <v>562</v>
      </c>
      <c r="B39" s="537" t="s">
        <v>563</v>
      </c>
      <c r="C39" s="497" t="s">
        <v>1554</v>
      </c>
      <c r="D39" s="497" t="s">
        <v>564</v>
      </c>
      <c r="E39" s="411" t="s">
        <v>565</v>
      </c>
      <c r="F39" s="497"/>
      <c r="G39" s="497" t="s">
        <v>566</v>
      </c>
      <c r="H39" s="536" t="s">
        <v>1523</v>
      </c>
      <c r="I39" s="522" t="s">
        <v>1262</v>
      </c>
      <c r="J39" s="510"/>
      <c r="K39" s="413">
        <v>60</v>
      </c>
      <c r="L39" s="497" t="s">
        <v>1314</v>
      </c>
    </row>
    <row r="40" spans="1:12" ht="276" customHeight="1" x14ac:dyDescent="0.3">
      <c r="A40" s="438" t="s">
        <v>567</v>
      </c>
      <c r="B40" s="497" t="s">
        <v>568</v>
      </c>
      <c r="C40" s="497" t="s">
        <v>1555</v>
      </c>
      <c r="D40" s="497" t="s">
        <v>569</v>
      </c>
      <c r="E40" s="411" t="s">
        <v>570</v>
      </c>
      <c r="F40" s="497"/>
      <c r="G40" s="514"/>
      <c r="H40" s="512" t="s">
        <v>1524</v>
      </c>
      <c r="I40" s="522" t="s">
        <v>1262</v>
      </c>
      <c r="J40" s="510"/>
      <c r="K40" s="413">
        <v>80</v>
      </c>
      <c r="L40" s="497" t="s">
        <v>1315</v>
      </c>
    </row>
    <row r="41" spans="1:12" ht="132" x14ac:dyDescent="0.3">
      <c r="A41" s="438" t="s">
        <v>571</v>
      </c>
      <c r="B41" s="535" t="s">
        <v>563</v>
      </c>
      <c r="C41" s="497" t="s">
        <v>1556</v>
      </c>
      <c r="D41" s="497" t="s">
        <v>572</v>
      </c>
      <c r="E41" s="411" t="s">
        <v>573</v>
      </c>
      <c r="F41" s="497"/>
      <c r="G41" s="518" t="s">
        <v>574</v>
      </c>
      <c r="H41" s="512" t="s">
        <v>1168</v>
      </c>
      <c r="I41" s="522" t="s">
        <v>1266</v>
      </c>
      <c r="J41" s="510"/>
      <c r="K41" s="413">
        <v>60</v>
      </c>
      <c r="L41" s="497" t="s">
        <v>1316</v>
      </c>
    </row>
    <row r="42" spans="1:12" ht="216" customHeight="1" x14ac:dyDescent="0.3">
      <c r="A42" s="438" t="s">
        <v>575</v>
      </c>
      <c r="B42" s="497" t="s">
        <v>563</v>
      </c>
      <c r="C42" s="497" t="s">
        <v>576</v>
      </c>
      <c r="D42" s="497" t="s">
        <v>577</v>
      </c>
      <c r="E42" s="411" t="s">
        <v>578</v>
      </c>
      <c r="F42" s="497" t="s">
        <v>579</v>
      </c>
      <c r="G42" s="514"/>
      <c r="H42" s="512" t="s">
        <v>1191</v>
      </c>
      <c r="I42" s="522" t="s">
        <v>1262</v>
      </c>
      <c r="J42" s="510"/>
      <c r="K42" s="413">
        <v>60</v>
      </c>
      <c r="L42" s="497"/>
    </row>
    <row r="43" spans="1:12" ht="349.5" customHeight="1" x14ac:dyDescent="0.3">
      <c r="A43" s="438" t="s">
        <v>580</v>
      </c>
      <c r="B43" s="535" t="s">
        <v>1557</v>
      </c>
      <c r="C43" s="497" t="s">
        <v>178</v>
      </c>
      <c r="D43" s="497" t="s">
        <v>581</v>
      </c>
      <c r="E43" s="411" t="s">
        <v>582</v>
      </c>
      <c r="F43" s="497"/>
      <c r="G43" s="507" t="s">
        <v>561</v>
      </c>
      <c r="H43" s="512" t="s">
        <v>1192</v>
      </c>
      <c r="I43" s="507" t="s">
        <v>81</v>
      </c>
      <c r="J43" s="510"/>
      <c r="K43" s="413" t="s">
        <v>446</v>
      </c>
      <c r="L43" s="497" t="s">
        <v>1193</v>
      </c>
    </row>
    <row r="44" spans="1:12" ht="87" customHeight="1" x14ac:dyDescent="0.3">
      <c r="A44" s="434" t="s">
        <v>583</v>
      </c>
      <c r="B44" s="417" t="s">
        <v>563</v>
      </c>
      <c r="C44" s="417" t="s">
        <v>584</v>
      </c>
      <c r="D44" s="419" t="s">
        <v>585</v>
      </c>
      <c r="E44" s="417" t="s">
        <v>586</v>
      </c>
      <c r="F44" s="497" t="s">
        <v>474</v>
      </c>
      <c r="G44" s="511"/>
      <c r="H44" s="520"/>
      <c r="I44" s="503"/>
      <c r="J44" s="497"/>
      <c r="K44" s="513">
        <f>ROUND(AVERAGE(K45:K53),0)</f>
        <v>78</v>
      </c>
      <c r="L44" s="419"/>
    </row>
    <row r="45" spans="1:12" ht="409.5" x14ac:dyDescent="0.3">
      <c r="A45" s="438" t="s">
        <v>587</v>
      </c>
      <c r="B45" s="497" t="s">
        <v>563</v>
      </c>
      <c r="C45" s="497" t="s">
        <v>588</v>
      </c>
      <c r="D45" s="497" t="s">
        <v>589</v>
      </c>
      <c r="E45" s="411" t="s">
        <v>590</v>
      </c>
      <c r="F45" s="497"/>
      <c r="G45" s="514" t="s">
        <v>591</v>
      </c>
      <c r="H45" s="536" t="s">
        <v>1525</v>
      </c>
      <c r="I45" s="522" t="s">
        <v>1267</v>
      </c>
      <c r="J45" s="510"/>
      <c r="K45" s="413">
        <v>80</v>
      </c>
      <c r="L45" s="497"/>
    </row>
    <row r="46" spans="1:12" ht="409.5" x14ac:dyDescent="0.3">
      <c r="A46" s="438" t="s">
        <v>592</v>
      </c>
      <c r="B46" s="497" t="s">
        <v>225</v>
      </c>
      <c r="C46" s="497" t="s">
        <v>593</v>
      </c>
      <c r="D46" s="497" t="s">
        <v>594</v>
      </c>
      <c r="E46" s="411" t="s">
        <v>595</v>
      </c>
      <c r="F46" s="497"/>
      <c r="G46" s="518" t="s">
        <v>596</v>
      </c>
      <c r="H46" s="512" t="s">
        <v>1526</v>
      </c>
      <c r="I46" s="522" t="s">
        <v>1317</v>
      </c>
      <c r="J46" s="510"/>
      <c r="K46" s="413">
        <v>80</v>
      </c>
      <c r="L46" s="497" t="s">
        <v>1318</v>
      </c>
    </row>
    <row r="47" spans="1:12" ht="330" x14ac:dyDescent="0.3">
      <c r="A47" s="438" t="s">
        <v>597</v>
      </c>
      <c r="B47" s="497" t="s">
        <v>225</v>
      </c>
      <c r="C47" s="497" t="s">
        <v>598</v>
      </c>
      <c r="D47" s="497" t="s">
        <v>599</v>
      </c>
      <c r="E47" s="411" t="s">
        <v>600</v>
      </c>
      <c r="F47" s="497"/>
      <c r="G47" s="518" t="s">
        <v>601</v>
      </c>
      <c r="H47" s="508" t="s">
        <v>1527</v>
      </c>
      <c r="I47" s="522" t="s">
        <v>1321</v>
      </c>
      <c r="J47" s="510"/>
      <c r="K47" s="413">
        <v>60</v>
      </c>
      <c r="L47" s="497" t="s">
        <v>1319</v>
      </c>
    </row>
    <row r="48" spans="1:12" ht="409.5" x14ac:dyDescent="0.3">
      <c r="A48" s="438" t="s">
        <v>602</v>
      </c>
      <c r="B48" s="497" t="s">
        <v>225</v>
      </c>
      <c r="C48" s="497" t="s">
        <v>603</v>
      </c>
      <c r="D48" s="497" t="s">
        <v>604</v>
      </c>
      <c r="E48" s="411" t="s">
        <v>605</v>
      </c>
      <c r="F48" s="497"/>
      <c r="G48" s="518" t="s">
        <v>606</v>
      </c>
      <c r="H48" s="512" t="s">
        <v>1528</v>
      </c>
      <c r="I48" s="522" t="s">
        <v>1322</v>
      </c>
      <c r="J48" s="510"/>
      <c r="K48" s="413">
        <v>100</v>
      </c>
      <c r="L48" s="497" t="s">
        <v>1320</v>
      </c>
    </row>
    <row r="49" spans="1:15" ht="409.5" x14ac:dyDescent="0.3">
      <c r="A49" s="438" t="s">
        <v>607</v>
      </c>
      <c r="B49" s="497" t="s">
        <v>225</v>
      </c>
      <c r="C49" s="497" t="s">
        <v>608</v>
      </c>
      <c r="D49" s="497" t="s">
        <v>609</v>
      </c>
      <c r="E49" s="411" t="s">
        <v>610</v>
      </c>
      <c r="F49" s="497"/>
      <c r="G49" s="518" t="s">
        <v>611</v>
      </c>
      <c r="H49" s="512" t="s">
        <v>1529</v>
      </c>
      <c r="I49" s="522" t="s">
        <v>1323</v>
      </c>
      <c r="J49" s="510"/>
      <c r="K49" s="413">
        <v>80</v>
      </c>
      <c r="L49" s="497" t="s">
        <v>1324</v>
      </c>
    </row>
    <row r="50" spans="1:15" ht="409.5" x14ac:dyDescent="0.3">
      <c r="A50" s="438" t="s">
        <v>612</v>
      </c>
      <c r="B50" s="497" t="s">
        <v>563</v>
      </c>
      <c r="C50" s="497" t="s">
        <v>1560</v>
      </c>
      <c r="D50" s="497" t="s">
        <v>613</v>
      </c>
      <c r="E50" s="411" t="s">
        <v>614</v>
      </c>
      <c r="F50" s="497"/>
      <c r="G50" s="514" t="s">
        <v>615</v>
      </c>
      <c r="H50" s="512" t="s">
        <v>1530</v>
      </c>
      <c r="I50" s="522" t="s">
        <v>1325</v>
      </c>
      <c r="J50" s="510"/>
      <c r="K50" s="413">
        <v>80</v>
      </c>
      <c r="L50" s="538"/>
    </row>
    <row r="51" spans="1:15" ht="280.5" x14ac:dyDescent="0.3">
      <c r="A51" s="438" t="s">
        <v>616</v>
      </c>
      <c r="B51" s="497" t="s">
        <v>225</v>
      </c>
      <c r="C51" s="497" t="s">
        <v>617</v>
      </c>
      <c r="D51" s="497" t="s">
        <v>618</v>
      </c>
      <c r="E51" s="411" t="s">
        <v>619</v>
      </c>
      <c r="F51" s="497"/>
      <c r="G51" s="518" t="s">
        <v>396</v>
      </c>
      <c r="H51" s="512" t="s">
        <v>1531</v>
      </c>
      <c r="I51" s="522" t="s">
        <v>1326</v>
      </c>
      <c r="J51" s="510"/>
      <c r="K51" s="413">
        <v>60</v>
      </c>
      <c r="L51" s="538"/>
      <c r="O51" s="118"/>
    </row>
    <row r="52" spans="1:15" ht="280.5" x14ac:dyDescent="0.3">
      <c r="A52" s="438" t="s">
        <v>620</v>
      </c>
      <c r="B52" s="497" t="s">
        <v>563</v>
      </c>
      <c r="C52" s="497" t="s">
        <v>1558</v>
      </c>
      <c r="D52" s="497" t="s">
        <v>621</v>
      </c>
      <c r="E52" s="411" t="s">
        <v>622</v>
      </c>
      <c r="F52" s="497"/>
      <c r="G52" s="514"/>
      <c r="H52" s="512" t="s">
        <v>1532</v>
      </c>
      <c r="I52" s="522" t="s">
        <v>1327</v>
      </c>
      <c r="J52" s="510"/>
      <c r="K52" s="413">
        <v>80</v>
      </c>
      <c r="L52" s="497"/>
    </row>
    <row r="53" spans="1:15" ht="293.25" customHeight="1" x14ac:dyDescent="0.3">
      <c r="A53" s="438" t="s">
        <v>623</v>
      </c>
      <c r="B53" s="497" t="s">
        <v>563</v>
      </c>
      <c r="C53" s="497" t="s">
        <v>1559</v>
      </c>
      <c r="D53" s="497" t="s">
        <v>624</v>
      </c>
      <c r="E53" s="411" t="s">
        <v>625</v>
      </c>
      <c r="F53" s="497"/>
      <c r="G53" s="514" t="s">
        <v>626</v>
      </c>
      <c r="H53" s="512" t="s">
        <v>1561</v>
      </c>
      <c r="I53" s="522" t="s">
        <v>1268</v>
      </c>
      <c r="J53" s="510"/>
      <c r="K53" s="413">
        <v>80</v>
      </c>
      <c r="L53" s="538"/>
    </row>
    <row r="54" spans="1:15" x14ac:dyDescent="0.3">
      <c r="A54" s="450" t="s">
        <v>23</v>
      </c>
      <c r="B54" s="490"/>
      <c r="C54" s="490"/>
      <c r="D54" s="490"/>
      <c r="E54" s="452"/>
      <c r="F54" s="490"/>
      <c r="G54" s="490"/>
      <c r="H54" s="524"/>
      <c r="I54" s="525"/>
      <c r="J54" s="525"/>
      <c r="K54" s="453"/>
      <c r="L54" s="490"/>
    </row>
    <row r="55" spans="1:15" ht="49.5" x14ac:dyDescent="0.3">
      <c r="A55" s="492" t="s">
        <v>627</v>
      </c>
      <c r="B55" s="493" t="s">
        <v>628</v>
      </c>
      <c r="C55" s="493" t="s">
        <v>23</v>
      </c>
      <c r="D55" s="493"/>
      <c r="E55" s="492" t="s">
        <v>22</v>
      </c>
      <c r="F55" s="494"/>
      <c r="G55" s="530"/>
      <c r="H55" s="531"/>
      <c r="I55" s="527"/>
      <c r="J55" s="527"/>
      <c r="K55" s="533">
        <f>ROUND(AVERAGE(K56,K61,K63,K65,K70,K72,K75),0)</f>
        <v>79</v>
      </c>
      <c r="L55" s="527"/>
    </row>
    <row r="56" spans="1:15" ht="82.5" x14ac:dyDescent="0.3">
      <c r="A56" s="434" t="s">
        <v>629</v>
      </c>
      <c r="B56" s="417" t="s">
        <v>225</v>
      </c>
      <c r="C56" s="417" t="s">
        <v>187</v>
      </c>
      <c r="D56" s="419" t="s">
        <v>630</v>
      </c>
      <c r="E56" s="417" t="s">
        <v>631</v>
      </c>
      <c r="F56" s="497" t="s">
        <v>474</v>
      </c>
      <c r="G56" s="539"/>
      <c r="H56" s="520" t="s">
        <v>349</v>
      </c>
      <c r="I56" s="503"/>
      <c r="J56" s="497"/>
      <c r="K56" s="513">
        <f>ROUND(AVERAGE(K57:K60),0)</f>
        <v>80</v>
      </c>
      <c r="L56" s="419"/>
    </row>
    <row r="57" spans="1:15" ht="409.5" x14ac:dyDescent="0.3">
      <c r="A57" s="438" t="s">
        <v>632</v>
      </c>
      <c r="B57" s="497" t="s">
        <v>225</v>
      </c>
      <c r="C57" s="497" t="s">
        <v>188</v>
      </c>
      <c r="D57" s="497" t="s">
        <v>633</v>
      </c>
      <c r="E57" s="411" t="s">
        <v>634</v>
      </c>
      <c r="F57" s="497"/>
      <c r="G57" s="514"/>
      <c r="H57" s="512" t="s">
        <v>1195</v>
      </c>
      <c r="I57" s="522" t="s">
        <v>1280</v>
      </c>
      <c r="J57" s="510"/>
      <c r="K57" s="413">
        <v>80</v>
      </c>
      <c r="L57" s="528" t="s">
        <v>1328</v>
      </c>
    </row>
    <row r="58" spans="1:15" ht="313.5" x14ac:dyDescent="0.3">
      <c r="A58" s="438" t="s">
        <v>635</v>
      </c>
      <c r="B58" s="497" t="s">
        <v>225</v>
      </c>
      <c r="C58" s="497" t="s">
        <v>189</v>
      </c>
      <c r="D58" s="497" t="s">
        <v>636</v>
      </c>
      <c r="E58" s="411" t="s">
        <v>637</v>
      </c>
      <c r="F58" s="497"/>
      <c r="G58" s="518" t="s">
        <v>638</v>
      </c>
      <c r="H58" s="512" t="s">
        <v>1194</v>
      </c>
      <c r="I58" s="522" t="s">
        <v>1269</v>
      </c>
      <c r="J58" s="510"/>
      <c r="K58" s="413">
        <v>100</v>
      </c>
      <c r="L58" s="497"/>
    </row>
    <row r="59" spans="1:15" ht="280.5" x14ac:dyDescent="0.3">
      <c r="A59" s="438" t="s">
        <v>639</v>
      </c>
      <c r="B59" s="497" t="s">
        <v>225</v>
      </c>
      <c r="C59" s="497" t="s">
        <v>190</v>
      </c>
      <c r="D59" s="497" t="s">
        <v>640</v>
      </c>
      <c r="E59" s="411" t="s">
        <v>641</v>
      </c>
      <c r="F59" s="497"/>
      <c r="G59" s="514" t="s">
        <v>642</v>
      </c>
      <c r="H59" s="540" t="s">
        <v>1196</v>
      </c>
      <c r="I59" s="522" t="s">
        <v>1329</v>
      </c>
      <c r="J59" s="510"/>
      <c r="K59" s="413">
        <v>60</v>
      </c>
      <c r="L59" s="497" t="s">
        <v>1197</v>
      </c>
    </row>
    <row r="60" spans="1:15" ht="360.75" customHeight="1" x14ac:dyDescent="0.3">
      <c r="A60" s="438" t="s">
        <v>643</v>
      </c>
      <c r="B60" s="497" t="s">
        <v>225</v>
      </c>
      <c r="C60" s="497" t="s">
        <v>191</v>
      </c>
      <c r="D60" s="497" t="s">
        <v>644</v>
      </c>
      <c r="E60" s="411" t="s">
        <v>645</v>
      </c>
      <c r="F60" s="497"/>
      <c r="G60" s="514" t="s">
        <v>646</v>
      </c>
      <c r="H60" s="512" t="s">
        <v>1533</v>
      </c>
      <c r="I60" s="522" t="s">
        <v>1270</v>
      </c>
      <c r="J60" s="510"/>
      <c r="K60" s="413">
        <v>80</v>
      </c>
      <c r="L60" s="538"/>
    </row>
    <row r="61" spans="1:15" ht="115.5" x14ac:dyDescent="0.3">
      <c r="A61" s="434" t="s">
        <v>647</v>
      </c>
      <c r="B61" s="419" t="s">
        <v>179</v>
      </c>
      <c r="C61" s="419" t="s">
        <v>192</v>
      </c>
      <c r="D61" s="419" t="s">
        <v>648</v>
      </c>
      <c r="E61" s="417" t="s">
        <v>649</v>
      </c>
      <c r="F61" s="497"/>
      <c r="G61" s="511"/>
      <c r="H61" s="512"/>
      <c r="I61" s="503"/>
      <c r="J61" s="497"/>
      <c r="K61" s="513">
        <f>K62</f>
        <v>80</v>
      </c>
      <c r="L61" s="419"/>
    </row>
    <row r="62" spans="1:15" ht="409.5" x14ac:dyDescent="0.3">
      <c r="A62" s="438" t="s">
        <v>650</v>
      </c>
      <c r="B62" s="419" t="s">
        <v>179</v>
      </c>
      <c r="C62" s="497" t="s">
        <v>651</v>
      </c>
      <c r="D62" s="497" t="s">
        <v>652</v>
      </c>
      <c r="E62" s="411" t="s">
        <v>653</v>
      </c>
      <c r="F62" s="497" t="s">
        <v>654</v>
      </c>
      <c r="G62" s="518" t="s">
        <v>655</v>
      </c>
      <c r="H62" s="536" t="s">
        <v>1534</v>
      </c>
      <c r="I62" s="522" t="s">
        <v>1330</v>
      </c>
      <c r="J62" s="510"/>
      <c r="K62" s="413">
        <v>80</v>
      </c>
      <c r="L62" s="528" t="s">
        <v>1331</v>
      </c>
    </row>
    <row r="63" spans="1:15" ht="49.5" x14ac:dyDescent="0.3">
      <c r="A63" s="434" t="s">
        <v>656</v>
      </c>
      <c r="B63" s="417" t="s">
        <v>225</v>
      </c>
      <c r="C63" s="417" t="s">
        <v>193</v>
      </c>
      <c r="D63" s="419" t="s">
        <v>657</v>
      </c>
      <c r="E63" s="417" t="s">
        <v>658</v>
      </c>
      <c r="F63" s="497" t="s">
        <v>654</v>
      </c>
      <c r="G63" s="541"/>
      <c r="H63" s="512"/>
      <c r="I63" s="503"/>
      <c r="J63" s="497"/>
      <c r="K63" s="513">
        <f>K64</f>
        <v>80</v>
      </c>
      <c r="L63" s="419"/>
    </row>
    <row r="64" spans="1:15" ht="396" x14ac:dyDescent="0.3">
      <c r="A64" s="438" t="s">
        <v>659</v>
      </c>
      <c r="B64" s="497" t="s">
        <v>225</v>
      </c>
      <c r="C64" s="497" t="s">
        <v>660</v>
      </c>
      <c r="D64" s="497" t="s">
        <v>661</v>
      </c>
      <c r="E64" s="411" t="s">
        <v>662</v>
      </c>
      <c r="F64" s="497"/>
      <c r="G64" s="518" t="s">
        <v>663</v>
      </c>
      <c r="H64" s="512" t="s">
        <v>1198</v>
      </c>
      <c r="I64" s="522" t="s">
        <v>1271</v>
      </c>
      <c r="J64" s="510"/>
      <c r="K64" s="413">
        <v>80</v>
      </c>
      <c r="L64" s="528" t="s">
        <v>1332</v>
      </c>
    </row>
    <row r="65" spans="1:12" ht="82.5" x14ac:dyDescent="0.3">
      <c r="A65" s="434" t="s">
        <v>664</v>
      </c>
      <c r="B65" s="497" t="s">
        <v>179</v>
      </c>
      <c r="C65" s="419" t="s">
        <v>194</v>
      </c>
      <c r="D65" s="419" t="s">
        <v>665</v>
      </c>
      <c r="E65" s="417" t="s">
        <v>666</v>
      </c>
      <c r="F65" s="497" t="s">
        <v>487</v>
      </c>
      <c r="G65" s="511"/>
      <c r="H65" s="512"/>
      <c r="I65" s="503"/>
      <c r="J65" s="497"/>
      <c r="K65" s="513">
        <f>ROUND(AVERAGE(K66:K69),0)</f>
        <v>75</v>
      </c>
      <c r="L65" s="419"/>
    </row>
    <row r="66" spans="1:12" ht="378" customHeight="1" x14ac:dyDescent="0.3">
      <c r="A66" s="438" t="s">
        <v>667</v>
      </c>
      <c r="B66" s="497" t="s">
        <v>179</v>
      </c>
      <c r="C66" s="497" t="s">
        <v>195</v>
      </c>
      <c r="D66" s="497" t="s">
        <v>668</v>
      </c>
      <c r="E66" s="411" t="s">
        <v>669</v>
      </c>
      <c r="F66" s="497" t="s">
        <v>487</v>
      </c>
      <c r="G66" s="518" t="s">
        <v>670</v>
      </c>
      <c r="H66" s="512" t="s">
        <v>1562</v>
      </c>
      <c r="I66" s="522" t="s">
        <v>1333</v>
      </c>
      <c r="J66" s="510"/>
      <c r="K66" s="413">
        <v>80</v>
      </c>
      <c r="L66" s="497"/>
    </row>
    <row r="67" spans="1:12" ht="178.5" customHeight="1" x14ac:dyDescent="0.3">
      <c r="A67" s="438" t="s">
        <v>671</v>
      </c>
      <c r="B67" s="497" t="s">
        <v>179</v>
      </c>
      <c r="C67" s="497" t="s">
        <v>196</v>
      </c>
      <c r="D67" s="497" t="s">
        <v>672</v>
      </c>
      <c r="E67" s="411" t="s">
        <v>673</v>
      </c>
      <c r="F67" s="497"/>
      <c r="G67" s="514" t="s">
        <v>674</v>
      </c>
      <c r="H67" s="512" t="s">
        <v>1199</v>
      </c>
      <c r="I67" s="542" t="s">
        <v>1343</v>
      </c>
      <c r="J67" s="510"/>
      <c r="K67" s="413">
        <v>60</v>
      </c>
      <c r="L67" s="543" t="s">
        <v>1334</v>
      </c>
    </row>
    <row r="68" spans="1:12" ht="99" x14ac:dyDescent="0.3">
      <c r="A68" s="438" t="s">
        <v>675</v>
      </c>
      <c r="B68" s="497" t="s">
        <v>179</v>
      </c>
      <c r="C68" s="497" t="s">
        <v>197</v>
      </c>
      <c r="D68" s="497" t="s">
        <v>676</v>
      </c>
      <c r="E68" s="411" t="s">
        <v>677</v>
      </c>
      <c r="F68" s="497"/>
      <c r="G68" s="518" t="s">
        <v>678</v>
      </c>
      <c r="H68" s="512" t="s">
        <v>1200</v>
      </c>
      <c r="I68" s="544"/>
      <c r="J68" s="510"/>
      <c r="K68" s="413">
        <v>80</v>
      </c>
      <c r="L68" s="545"/>
    </row>
    <row r="69" spans="1:12" ht="132" x14ac:dyDescent="0.3">
      <c r="A69" s="438" t="s">
        <v>679</v>
      </c>
      <c r="B69" s="497" t="s">
        <v>179</v>
      </c>
      <c r="C69" s="497" t="s">
        <v>198</v>
      </c>
      <c r="D69" s="497" t="s">
        <v>680</v>
      </c>
      <c r="E69" s="411" t="s">
        <v>681</v>
      </c>
      <c r="F69" s="497"/>
      <c r="G69" s="507" t="s">
        <v>674</v>
      </c>
      <c r="H69" s="512" t="s">
        <v>1201</v>
      </c>
      <c r="I69" s="522" t="s">
        <v>1272</v>
      </c>
      <c r="J69" s="510"/>
      <c r="K69" s="413">
        <v>80</v>
      </c>
      <c r="L69" s="497" t="s">
        <v>1335</v>
      </c>
    </row>
    <row r="70" spans="1:12" ht="49.5" x14ac:dyDescent="0.3">
      <c r="A70" s="434" t="s">
        <v>682</v>
      </c>
      <c r="B70" s="417" t="s">
        <v>225</v>
      </c>
      <c r="C70" s="417" t="s">
        <v>199</v>
      </c>
      <c r="D70" s="419" t="s">
        <v>683</v>
      </c>
      <c r="E70" s="417" t="s">
        <v>684</v>
      </c>
      <c r="F70" s="497" t="s">
        <v>474</v>
      </c>
      <c r="G70" s="511"/>
      <c r="H70" s="520"/>
      <c r="I70" s="503"/>
      <c r="J70" s="497"/>
      <c r="K70" s="513">
        <f>K71</f>
        <v>80</v>
      </c>
      <c r="L70" s="419"/>
    </row>
    <row r="71" spans="1:12" ht="409.5" x14ac:dyDescent="0.3">
      <c r="A71" s="438" t="s">
        <v>685</v>
      </c>
      <c r="B71" s="497" t="s">
        <v>225</v>
      </c>
      <c r="C71" s="497" t="s">
        <v>1563</v>
      </c>
      <c r="D71" s="497" t="s">
        <v>686</v>
      </c>
      <c r="E71" s="411" t="s">
        <v>687</v>
      </c>
      <c r="F71" s="497"/>
      <c r="G71" s="523" t="s">
        <v>688</v>
      </c>
      <c r="H71" s="512" t="s">
        <v>1336</v>
      </c>
      <c r="I71" s="521" t="s">
        <v>1344</v>
      </c>
      <c r="J71" s="510"/>
      <c r="K71" s="413">
        <v>80</v>
      </c>
      <c r="L71" s="497"/>
    </row>
    <row r="72" spans="1:12" ht="49.5" x14ac:dyDescent="0.3">
      <c r="A72" s="434" t="s">
        <v>689</v>
      </c>
      <c r="B72" s="417" t="s">
        <v>179</v>
      </c>
      <c r="C72" s="417" t="s">
        <v>201</v>
      </c>
      <c r="D72" s="419" t="s">
        <v>690</v>
      </c>
      <c r="E72" s="417" t="s">
        <v>691</v>
      </c>
      <c r="F72" s="497" t="s">
        <v>654</v>
      </c>
      <c r="G72" s="511"/>
      <c r="H72" s="512"/>
      <c r="I72" s="503"/>
      <c r="J72" s="497"/>
      <c r="K72" s="513">
        <f>ROUND(AVERAGE(K73:K74),0)</f>
        <v>80</v>
      </c>
      <c r="L72" s="419"/>
    </row>
    <row r="73" spans="1:12" ht="409.5" x14ac:dyDescent="0.3">
      <c r="A73" s="438" t="s">
        <v>692</v>
      </c>
      <c r="B73" s="497" t="s">
        <v>179</v>
      </c>
      <c r="C73" s="497" t="s">
        <v>202</v>
      </c>
      <c r="D73" s="497" t="s">
        <v>693</v>
      </c>
      <c r="E73" s="423" t="s">
        <v>694</v>
      </c>
      <c r="F73" s="497"/>
      <c r="G73" s="518" t="s">
        <v>695</v>
      </c>
      <c r="H73" s="512" t="s">
        <v>1535</v>
      </c>
      <c r="I73" s="523" t="s">
        <v>1345</v>
      </c>
      <c r="J73" s="510"/>
      <c r="K73" s="413">
        <v>80</v>
      </c>
      <c r="L73" s="497" t="s">
        <v>1346</v>
      </c>
    </row>
    <row r="74" spans="1:12" ht="357" customHeight="1" x14ac:dyDescent="0.3">
      <c r="A74" s="438" t="s">
        <v>696</v>
      </c>
      <c r="B74" s="497" t="s">
        <v>225</v>
      </c>
      <c r="C74" s="497" t="s">
        <v>1564</v>
      </c>
      <c r="D74" s="497" t="s">
        <v>697</v>
      </c>
      <c r="E74" s="411" t="s">
        <v>698</v>
      </c>
      <c r="F74" s="497"/>
      <c r="G74" s="518" t="s">
        <v>638</v>
      </c>
      <c r="H74" s="512" t="s">
        <v>1202</v>
      </c>
      <c r="I74" s="518" t="s">
        <v>1565</v>
      </c>
      <c r="J74" s="510"/>
      <c r="K74" s="413">
        <v>80</v>
      </c>
      <c r="L74" s="497"/>
    </row>
    <row r="75" spans="1:12" ht="82.5" x14ac:dyDescent="0.3">
      <c r="A75" s="434" t="s">
        <v>699</v>
      </c>
      <c r="B75" s="417" t="s">
        <v>225</v>
      </c>
      <c r="C75" s="417" t="s">
        <v>204</v>
      </c>
      <c r="D75" s="419" t="s">
        <v>700</v>
      </c>
      <c r="E75" s="417" t="s">
        <v>701</v>
      </c>
      <c r="F75" s="497" t="s">
        <v>487</v>
      </c>
      <c r="G75" s="511"/>
      <c r="H75" s="512"/>
      <c r="I75" s="503"/>
      <c r="J75" s="497"/>
      <c r="K75" s="513">
        <f>K76</f>
        <v>80</v>
      </c>
      <c r="L75" s="419"/>
    </row>
    <row r="76" spans="1:12" ht="330" x14ac:dyDescent="0.3">
      <c r="A76" s="438" t="s">
        <v>702</v>
      </c>
      <c r="B76" s="497" t="s">
        <v>225</v>
      </c>
      <c r="C76" s="497" t="s">
        <v>205</v>
      </c>
      <c r="D76" s="497" t="s">
        <v>703</v>
      </c>
      <c r="E76" s="411" t="s">
        <v>704</v>
      </c>
      <c r="F76" s="497"/>
      <c r="G76" s="516"/>
      <c r="H76" s="512" t="s">
        <v>1203</v>
      </c>
      <c r="I76" s="546" t="s">
        <v>1204</v>
      </c>
      <c r="J76" s="510"/>
      <c r="K76" s="413">
        <v>80</v>
      </c>
      <c r="L76" s="528" t="s">
        <v>1347</v>
      </c>
    </row>
    <row r="77" spans="1:12" x14ac:dyDescent="0.3">
      <c r="A77" s="450" t="s">
        <v>25</v>
      </c>
      <c r="B77" s="490"/>
      <c r="C77" s="450"/>
      <c r="D77" s="450"/>
      <c r="E77" s="547"/>
      <c r="F77" s="450"/>
      <c r="G77" s="450"/>
      <c r="H77" s="548"/>
      <c r="I77" s="525"/>
      <c r="J77" s="525"/>
      <c r="K77" s="549"/>
      <c r="L77" s="490"/>
    </row>
    <row r="78" spans="1:12" ht="49.5" x14ac:dyDescent="0.3">
      <c r="A78" s="550" t="s">
        <v>705</v>
      </c>
      <c r="B78" s="493" t="s">
        <v>628</v>
      </c>
      <c r="C78" s="493" t="s">
        <v>25</v>
      </c>
      <c r="D78" s="493"/>
      <c r="E78" s="492" t="s">
        <v>24</v>
      </c>
      <c r="F78" s="494"/>
      <c r="G78" s="530"/>
      <c r="H78" s="531"/>
      <c r="I78" s="527"/>
      <c r="J78" s="527"/>
      <c r="K78" s="533">
        <f>ROUND(AVERAGE(K79,K83),0)</f>
        <v>78</v>
      </c>
      <c r="L78" s="527"/>
    </row>
    <row r="79" spans="1:12" ht="82.5" x14ac:dyDescent="0.3">
      <c r="A79" s="434" t="s">
        <v>706</v>
      </c>
      <c r="B79" s="419" t="s">
        <v>225</v>
      </c>
      <c r="C79" s="419" t="s">
        <v>206</v>
      </c>
      <c r="D79" s="419" t="s">
        <v>707</v>
      </c>
      <c r="E79" s="417" t="s">
        <v>708</v>
      </c>
      <c r="F79" s="497" t="s">
        <v>474</v>
      </c>
      <c r="G79" s="539"/>
      <c r="H79" s="551"/>
      <c r="I79" s="503"/>
      <c r="J79" s="497"/>
      <c r="K79" s="513">
        <f>ROUND(AVERAGE(K80:K82),0)</f>
        <v>80</v>
      </c>
      <c r="L79" s="419"/>
    </row>
    <row r="80" spans="1:12" ht="325.5" customHeight="1" x14ac:dyDescent="0.3">
      <c r="A80" s="438" t="s">
        <v>709</v>
      </c>
      <c r="B80" s="497" t="s">
        <v>225</v>
      </c>
      <c r="C80" s="497" t="s">
        <v>710</v>
      </c>
      <c r="D80" s="497" t="s">
        <v>711</v>
      </c>
      <c r="E80" s="411" t="s">
        <v>712</v>
      </c>
      <c r="F80" s="497"/>
      <c r="G80" s="518" t="s">
        <v>713</v>
      </c>
      <c r="H80" s="512" t="s">
        <v>1348</v>
      </c>
      <c r="I80" s="503" t="s">
        <v>1273</v>
      </c>
      <c r="J80" s="510"/>
      <c r="K80" s="413">
        <v>80</v>
      </c>
      <c r="L80" s="497" t="s">
        <v>1349</v>
      </c>
    </row>
    <row r="81" spans="1:12" ht="409.5" x14ac:dyDescent="0.3">
      <c r="A81" s="438" t="s">
        <v>714</v>
      </c>
      <c r="B81" s="503" t="s">
        <v>179</v>
      </c>
      <c r="C81" s="497" t="s">
        <v>715</v>
      </c>
      <c r="D81" s="497" t="s">
        <v>716</v>
      </c>
      <c r="E81" s="411" t="s">
        <v>717</v>
      </c>
      <c r="F81" s="497"/>
      <c r="G81" s="516"/>
      <c r="H81" s="512" t="s">
        <v>1205</v>
      </c>
      <c r="I81" s="518" t="s">
        <v>1407</v>
      </c>
      <c r="J81" s="510"/>
      <c r="K81" s="413">
        <v>80</v>
      </c>
      <c r="L81" s="497"/>
    </row>
    <row r="82" spans="1:12" ht="297" x14ac:dyDescent="0.3">
      <c r="A82" s="438" t="s">
        <v>718</v>
      </c>
      <c r="B82" s="497" t="s">
        <v>225</v>
      </c>
      <c r="C82" s="497" t="s">
        <v>719</v>
      </c>
      <c r="D82" s="497" t="s">
        <v>720</v>
      </c>
      <c r="E82" s="411" t="s">
        <v>721</v>
      </c>
      <c r="F82" s="497"/>
      <c r="G82" s="497" t="s">
        <v>722</v>
      </c>
      <c r="H82" s="512" t="s">
        <v>1206</v>
      </c>
      <c r="I82" s="503" t="s">
        <v>1273</v>
      </c>
      <c r="J82" s="510"/>
      <c r="K82" s="413">
        <v>80</v>
      </c>
      <c r="L82" s="497"/>
    </row>
    <row r="83" spans="1:12" ht="82.5" x14ac:dyDescent="0.3">
      <c r="A83" s="434" t="s">
        <v>723</v>
      </c>
      <c r="B83" s="498" t="s">
        <v>225</v>
      </c>
      <c r="C83" s="419" t="s">
        <v>207</v>
      </c>
      <c r="D83" s="419" t="s">
        <v>724</v>
      </c>
      <c r="E83" s="417" t="s">
        <v>725</v>
      </c>
      <c r="F83" s="497" t="s">
        <v>474</v>
      </c>
      <c r="G83" s="511"/>
      <c r="H83" s="512"/>
      <c r="I83" s="503"/>
      <c r="J83" s="497"/>
      <c r="K83" s="513">
        <f>ROUND(AVERAGE(K84:K87),0)</f>
        <v>75</v>
      </c>
      <c r="L83" s="419"/>
    </row>
    <row r="84" spans="1:12" ht="409.5" x14ac:dyDescent="0.3">
      <c r="A84" s="438" t="s">
        <v>726</v>
      </c>
      <c r="B84" s="497" t="s">
        <v>225</v>
      </c>
      <c r="C84" s="497" t="s">
        <v>727</v>
      </c>
      <c r="D84" s="497" t="s">
        <v>728</v>
      </c>
      <c r="E84" s="411" t="s">
        <v>729</v>
      </c>
      <c r="F84" s="497"/>
      <c r="G84" s="518" t="s">
        <v>730</v>
      </c>
      <c r="H84" s="512" t="s">
        <v>1536</v>
      </c>
      <c r="I84" s="523" t="s">
        <v>1408</v>
      </c>
      <c r="J84" s="510"/>
      <c r="K84" s="413">
        <v>80</v>
      </c>
      <c r="L84" s="497" t="s">
        <v>1350</v>
      </c>
    </row>
    <row r="85" spans="1:12" ht="409.5" x14ac:dyDescent="0.3">
      <c r="A85" s="438" t="s">
        <v>731</v>
      </c>
      <c r="B85" s="497" t="s">
        <v>225</v>
      </c>
      <c r="C85" s="497" t="s">
        <v>732</v>
      </c>
      <c r="D85" s="497" t="s">
        <v>733</v>
      </c>
      <c r="E85" s="411" t="s">
        <v>734</v>
      </c>
      <c r="F85" s="497"/>
      <c r="G85" s="514"/>
      <c r="H85" s="512" t="s">
        <v>1537</v>
      </c>
      <c r="I85" s="523" t="s">
        <v>1409</v>
      </c>
      <c r="J85" s="510"/>
      <c r="K85" s="413">
        <v>60</v>
      </c>
      <c r="L85" s="497" t="s">
        <v>1351</v>
      </c>
    </row>
    <row r="86" spans="1:12" ht="409.5" x14ac:dyDescent="0.3">
      <c r="A86" s="438" t="s">
        <v>735</v>
      </c>
      <c r="B86" s="497" t="s">
        <v>225</v>
      </c>
      <c r="C86" s="497" t="s">
        <v>736</v>
      </c>
      <c r="D86" s="497" t="s">
        <v>737</v>
      </c>
      <c r="E86" s="411" t="s">
        <v>738</v>
      </c>
      <c r="F86" s="497"/>
      <c r="G86" s="518" t="s">
        <v>739</v>
      </c>
      <c r="H86" s="512" t="s">
        <v>1207</v>
      </c>
      <c r="I86" s="552" t="s">
        <v>1410</v>
      </c>
      <c r="J86" s="510"/>
      <c r="K86" s="413">
        <v>80</v>
      </c>
      <c r="L86" s="497" t="s">
        <v>1352</v>
      </c>
    </row>
    <row r="87" spans="1:12" ht="409.5" x14ac:dyDescent="0.3">
      <c r="A87" s="438" t="s">
        <v>740</v>
      </c>
      <c r="B87" s="497" t="s">
        <v>179</v>
      </c>
      <c r="C87" s="497" t="s">
        <v>741</v>
      </c>
      <c r="D87" s="497" t="s">
        <v>742</v>
      </c>
      <c r="E87" s="411" t="s">
        <v>743</v>
      </c>
      <c r="F87" s="497"/>
      <c r="G87" s="514" t="s">
        <v>316</v>
      </c>
      <c r="H87" s="512" t="s">
        <v>1538</v>
      </c>
      <c r="I87" s="546" t="s">
        <v>1296</v>
      </c>
      <c r="J87" s="510"/>
      <c r="K87" s="413">
        <v>80</v>
      </c>
      <c r="L87" s="497" t="s">
        <v>1274</v>
      </c>
    </row>
    <row r="88" spans="1:12" x14ac:dyDescent="0.3">
      <c r="A88" s="450" t="s">
        <v>27</v>
      </c>
      <c r="B88" s="490"/>
      <c r="C88" s="490"/>
      <c r="D88" s="490"/>
      <c r="E88" s="452"/>
      <c r="F88" s="490"/>
      <c r="G88" s="490"/>
      <c r="H88" s="524"/>
      <c r="I88" s="525"/>
      <c r="J88" s="525"/>
      <c r="K88" s="453"/>
      <c r="L88" s="490"/>
    </row>
    <row r="89" spans="1:12" ht="66" x14ac:dyDescent="0.3">
      <c r="A89" s="550" t="s">
        <v>744</v>
      </c>
      <c r="B89" s="493" t="s">
        <v>469</v>
      </c>
      <c r="C89" s="493" t="s">
        <v>27</v>
      </c>
      <c r="D89" s="493"/>
      <c r="E89" s="492" t="s">
        <v>26</v>
      </c>
      <c r="F89" s="494"/>
      <c r="G89" s="530"/>
      <c r="H89" s="531"/>
      <c r="I89" s="527"/>
      <c r="J89" s="527"/>
      <c r="K89" s="533">
        <f>ROUND(AVERAGE(K90,K94,K104),0)</f>
        <v>80</v>
      </c>
      <c r="L89" s="527"/>
    </row>
    <row r="90" spans="1:12" ht="165" x14ac:dyDescent="0.3">
      <c r="A90" s="434" t="s">
        <v>745</v>
      </c>
      <c r="B90" s="498" t="s">
        <v>179</v>
      </c>
      <c r="C90" s="419" t="s">
        <v>208</v>
      </c>
      <c r="D90" s="419" t="s">
        <v>746</v>
      </c>
      <c r="E90" s="417" t="s">
        <v>747</v>
      </c>
      <c r="F90" s="497" t="s">
        <v>474</v>
      </c>
      <c r="G90" s="501"/>
      <c r="H90" s="553"/>
      <c r="I90" s="503"/>
      <c r="J90" s="503"/>
      <c r="K90" s="505">
        <f>ROUND(AVERAGE(K91:K92),0)</f>
        <v>80</v>
      </c>
      <c r="L90" s="498"/>
    </row>
    <row r="91" spans="1:12" ht="409.5" x14ac:dyDescent="0.3">
      <c r="A91" s="438" t="s">
        <v>748</v>
      </c>
      <c r="B91" s="503" t="s">
        <v>179</v>
      </c>
      <c r="C91" s="497" t="s">
        <v>1566</v>
      </c>
      <c r="D91" s="497" t="s">
        <v>749</v>
      </c>
      <c r="E91" s="411" t="s">
        <v>750</v>
      </c>
      <c r="F91" s="497"/>
      <c r="G91" s="514" t="s">
        <v>751</v>
      </c>
      <c r="H91" s="512" t="s">
        <v>1539</v>
      </c>
      <c r="I91" s="503" t="s">
        <v>1275</v>
      </c>
      <c r="J91" s="510"/>
      <c r="K91" s="413">
        <v>80</v>
      </c>
      <c r="L91" s="503"/>
    </row>
    <row r="92" spans="1:12" ht="409.5" x14ac:dyDescent="0.3">
      <c r="A92" s="438" t="s">
        <v>752</v>
      </c>
      <c r="B92" s="503" t="s">
        <v>179</v>
      </c>
      <c r="C92" s="497" t="s">
        <v>1567</v>
      </c>
      <c r="D92" s="497" t="s">
        <v>753</v>
      </c>
      <c r="E92" s="411" t="s">
        <v>754</v>
      </c>
      <c r="F92" s="497"/>
      <c r="G92" s="503" t="s">
        <v>755</v>
      </c>
      <c r="H92" s="508" t="s">
        <v>1540</v>
      </c>
      <c r="I92" s="521" t="s">
        <v>1411</v>
      </c>
      <c r="J92" s="510"/>
      <c r="K92" s="413">
        <v>80</v>
      </c>
      <c r="L92" s="503" t="s">
        <v>1353</v>
      </c>
    </row>
    <row r="93" spans="1:12" ht="409.5" x14ac:dyDescent="0.3">
      <c r="A93" s="438" t="s">
        <v>756</v>
      </c>
      <c r="B93" s="503" t="s">
        <v>179</v>
      </c>
      <c r="C93" s="497" t="s">
        <v>1568</v>
      </c>
      <c r="D93" s="497" t="s">
        <v>757</v>
      </c>
      <c r="E93" s="411" t="s">
        <v>758</v>
      </c>
      <c r="F93" s="497"/>
      <c r="G93" s="518" t="s">
        <v>759</v>
      </c>
      <c r="H93" s="508" t="s">
        <v>1541</v>
      </c>
      <c r="I93" s="521" t="s">
        <v>1412</v>
      </c>
      <c r="J93" s="510"/>
      <c r="K93" s="413">
        <v>80</v>
      </c>
      <c r="L93" s="503" t="s">
        <v>1353</v>
      </c>
    </row>
    <row r="94" spans="1:12" ht="115.5" x14ac:dyDescent="0.3">
      <c r="A94" s="434" t="s">
        <v>760</v>
      </c>
      <c r="B94" s="434" t="s">
        <v>179</v>
      </c>
      <c r="C94" s="417" t="s">
        <v>209</v>
      </c>
      <c r="D94" s="419" t="s">
        <v>761</v>
      </c>
      <c r="E94" s="417" t="s">
        <v>762</v>
      </c>
      <c r="F94" s="497" t="s">
        <v>474</v>
      </c>
      <c r="G94" s="501"/>
      <c r="H94" s="512"/>
      <c r="I94" s="503"/>
      <c r="J94" s="503"/>
      <c r="K94" s="505">
        <f>ROUND(AVERAGE(K95:K103),0)</f>
        <v>80</v>
      </c>
      <c r="L94" s="498"/>
    </row>
    <row r="95" spans="1:12" ht="264" x14ac:dyDescent="0.3">
      <c r="A95" s="438" t="s">
        <v>763</v>
      </c>
      <c r="B95" s="503" t="s">
        <v>179</v>
      </c>
      <c r="C95" s="497" t="s">
        <v>764</v>
      </c>
      <c r="D95" s="497" t="s">
        <v>765</v>
      </c>
      <c r="E95" s="411" t="s">
        <v>766</v>
      </c>
      <c r="F95" s="497"/>
      <c r="G95" s="514" t="s">
        <v>751</v>
      </c>
      <c r="H95" s="512" t="s">
        <v>1208</v>
      </c>
      <c r="I95" s="554" t="s">
        <v>1264</v>
      </c>
      <c r="J95" s="510"/>
      <c r="K95" s="413">
        <v>80</v>
      </c>
      <c r="L95" s="503"/>
    </row>
    <row r="96" spans="1:12" ht="409.5" x14ac:dyDescent="0.3">
      <c r="A96" s="438" t="s">
        <v>767</v>
      </c>
      <c r="B96" s="503" t="s">
        <v>225</v>
      </c>
      <c r="C96" s="497" t="s">
        <v>768</v>
      </c>
      <c r="D96" s="497" t="s">
        <v>769</v>
      </c>
      <c r="E96" s="411" t="s">
        <v>770</v>
      </c>
      <c r="F96" s="497"/>
      <c r="G96" s="518" t="s">
        <v>638</v>
      </c>
      <c r="H96" s="512" t="s">
        <v>1354</v>
      </c>
      <c r="I96" s="521" t="s">
        <v>1413</v>
      </c>
      <c r="J96" s="510"/>
      <c r="K96" s="413">
        <v>80</v>
      </c>
      <c r="L96" s="503"/>
    </row>
    <row r="97" spans="1:12" ht="237" customHeight="1" x14ac:dyDescent="0.3">
      <c r="A97" s="438" t="s">
        <v>771</v>
      </c>
      <c r="B97" s="503" t="s">
        <v>225</v>
      </c>
      <c r="C97" s="497" t="s">
        <v>772</v>
      </c>
      <c r="D97" s="497" t="s">
        <v>773</v>
      </c>
      <c r="E97" s="411" t="s">
        <v>774</v>
      </c>
      <c r="F97" s="497"/>
      <c r="G97" s="514" t="s">
        <v>775</v>
      </c>
      <c r="H97" s="508" t="s">
        <v>1209</v>
      </c>
      <c r="I97" s="555" t="s">
        <v>1413</v>
      </c>
      <c r="J97" s="510"/>
      <c r="K97" s="413">
        <v>80</v>
      </c>
      <c r="L97" s="503" t="s">
        <v>1355</v>
      </c>
    </row>
    <row r="98" spans="1:12" ht="181.5" x14ac:dyDescent="0.3">
      <c r="A98" s="438" t="s">
        <v>776</v>
      </c>
      <c r="B98" s="503" t="s">
        <v>225</v>
      </c>
      <c r="C98" s="497" t="s">
        <v>777</v>
      </c>
      <c r="D98" s="497" t="s">
        <v>778</v>
      </c>
      <c r="E98" s="411" t="s">
        <v>779</v>
      </c>
      <c r="F98" s="497"/>
      <c r="G98" s="514" t="s">
        <v>775</v>
      </c>
      <c r="H98" s="508" t="s">
        <v>780</v>
      </c>
      <c r="I98" s="503"/>
      <c r="J98" s="510"/>
      <c r="K98" s="413" t="s">
        <v>446</v>
      </c>
      <c r="L98" s="503"/>
    </row>
    <row r="99" spans="1:12" ht="280.5" x14ac:dyDescent="0.3">
      <c r="A99" s="438" t="s">
        <v>781</v>
      </c>
      <c r="B99" s="503" t="s">
        <v>225</v>
      </c>
      <c r="C99" s="497" t="s">
        <v>782</v>
      </c>
      <c r="D99" s="497" t="s">
        <v>783</v>
      </c>
      <c r="E99" s="411" t="s">
        <v>784</v>
      </c>
      <c r="F99" s="497"/>
      <c r="G99" s="514" t="s">
        <v>751</v>
      </c>
      <c r="H99" s="512" t="s">
        <v>1210</v>
      </c>
      <c r="I99" s="535" t="s">
        <v>1270</v>
      </c>
      <c r="J99" s="510"/>
      <c r="K99" s="413">
        <v>80</v>
      </c>
      <c r="L99" s="503"/>
    </row>
    <row r="100" spans="1:12" ht="409.5" x14ac:dyDescent="0.3">
      <c r="A100" s="438" t="s">
        <v>785</v>
      </c>
      <c r="B100" s="503" t="s">
        <v>225</v>
      </c>
      <c r="C100" s="497" t="s">
        <v>786</v>
      </c>
      <c r="D100" s="497" t="s">
        <v>787</v>
      </c>
      <c r="E100" s="411" t="s">
        <v>788</v>
      </c>
      <c r="F100" s="497"/>
      <c r="G100" s="514"/>
      <c r="H100" s="508" t="s">
        <v>1542</v>
      </c>
      <c r="I100" s="518" t="s">
        <v>1414</v>
      </c>
      <c r="J100" s="510"/>
      <c r="K100" s="413">
        <v>80</v>
      </c>
      <c r="L100" s="503"/>
    </row>
    <row r="101" spans="1:12" ht="409.5" x14ac:dyDescent="0.3">
      <c r="A101" s="438" t="s">
        <v>789</v>
      </c>
      <c r="B101" s="503" t="s">
        <v>225</v>
      </c>
      <c r="C101" s="497" t="s">
        <v>790</v>
      </c>
      <c r="D101" s="497" t="s">
        <v>791</v>
      </c>
      <c r="E101" s="411" t="s">
        <v>792</v>
      </c>
      <c r="F101" s="497"/>
      <c r="G101" s="514" t="s">
        <v>793</v>
      </c>
      <c r="H101" s="512" t="s">
        <v>1356</v>
      </c>
      <c r="I101" s="497" t="s">
        <v>1276</v>
      </c>
      <c r="J101" s="510"/>
      <c r="K101" s="413">
        <v>80</v>
      </c>
      <c r="L101" s="503"/>
    </row>
    <row r="102" spans="1:12" ht="132" x14ac:dyDescent="0.3">
      <c r="A102" s="438" t="s">
        <v>794</v>
      </c>
      <c r="B102" s="503" t="s">
        <v>179</v>
      </c>
      <c r="C102" s="497" t="s">
        <v>795</v>
      </c>
      <c r="D102" s="497" t="s">
        <v>796</v>
      </c>
      <c r="E102" s="411" t="s">
        <v>797</v>
      </c>
      <c r="F102" s="497" t="s">
        <v>487</v>
      </c>
      <c r="G102" s="514" t="s">
        <v>798</v>
      </c>
      <c r="H102" s="512" t="s">
        <v>1211</v>
      </c>
      <c r="I102" s="556" t="s">
        <v>1264</v>
      </c>
      <c r="J102" s="510"/>
      <c r="K102" s="413">
        <v>80</v>
      </c>
      <c r="L102" s="503" t="s">
        <v>1357</v>
      </c>
    </row>
    <row r="103" spans="1:12" ht="115.5" x14ac:dyDescent="0.3">
      <c r="A103" s="438" t="s">
        <v>799</v>
      </c>
      <c r="B103" s="503" t="s">
        <v>225</v>
      </c>
      <c r="C103" s="497" t="s">
        <v>1579</v>
      </c>
      <c r="D103" s="497" t="s">
        <v>800</v>
      </c>
      <c r="E103" s="411" t="s">
        <v>801</v>
      </c>
      <c r="F103" s="497"/>
      <c r="G103" s="514"/>
      <c r="H103" s="512" t="s">
        <v>1212</v>
      </c>
      <c r="I103" s="554" t="s">
        <v>1264</v>
      </c>
      <c r="J103" s="510"/>
      <c r="K103" s="413">
        <v>80</v>
      </c>
      <c r="L103" s="503" t="s">
        <v>1213</v>
      </c>
    </row>
    <row r="104" spans="1:12" ht="49.5" x14ac:dyDescent="0.3">
      <c r="A104" s="434" t="s">
        <v>802</v>
      </c>
      <c r="B104" s="503" t="s">
        <v>179</v>
      </c>
      <c r="C104" s="419" t="s">
        <v>210</v>
      </c>
      <c r="D104" s="419" t="s">
        <v>803</v>
      </c>
      <c r="E104" s="417" t="s">
        <v>804</v>
      </c>
      <c r="F104" s="497" t="s">
        <v>474</v>
      </c>
      <c r="G104" s="501"/>
      <c r="H104" s="512"/>
      <c r="I104" s="503"/>
      <c r="J104" s="503"/>
      <c r="K104" s="505">
        <f>K105</f>
        <v>80</v>
      </c>
      <c r="L104" s="498"/>
    </row>
    <row r="105" spans="1:12" ht="165" x14ac:dyDescent="0.3">
      <c r="A105" s="438" t="s">
        <v>805</v>
      </c>
      <c r="B105" s="503" t="s">
        <v>179</v>
      </c>
      <c r="C105" s="497" t="s">
        <v>1578</v>
      </c>
      <c r="D105" s="497" t="s">
        <v>806</v>
      </c>
      <c r="E105" s="411" t="s">
        <v>807</v>
      </c>
      <c r="F105" s="497"/>
      <c r="G105" s="514"/>
      <c r="H105" s="512" t="s">
        <v>1569</v>
      </c>
      <c r="I105" s="554" t="s">
        <v>1264</v>
      </c>
      <c r="J105" s="510"/>
      <c r="K105" s="413">
        <v>80</v>
      </c>
      <c r="L105" s="503" t="s">
        <v>1582</v>
      </c>
    </row>
    <row r="106" spans="1:12" x14ac:dyDescent="0.3">
      <c r="A106" s="450" t="s">
        <v>31</v>
      </c>
      <c r="B106" s="490"/>
      <c r="C106" s="450"/>
      <c r="D106" s="450"/>
      <c r="E106" s="547"/>
      <c r="F106" s="450"/>
      <c r="G106" s="450"/>
      <c r="H106" s="548"/>
      <c r="I106" s="525"/>
      <c r="J106" s="525"/>
      <c r="K106" s="549"/>
      <c r="L106" s="490"/>
    </row>
    <row r="107" spans="1:12" ht="66" x14ac:dyDescent="0.3">
      <c r="A107" s="557" t="s">
        <v>808</v>
      </c>
      <c r="B107" s="407" t="s">
        <v>469</v>
      </c>
      <c r="C107" s="407" t="s">
        <v>31</v>
      </c>
      <c r="D107" s="493"/>
      <c r="E107" s="492" t="s">
        <v>30</v>
      </c>
      <c r="F107" s="494"/>
      <c r="G107" s="530"/>
      <c r="H107" s="531"/>
      <c r="I107" s="527"/>
      <c r="J107" s="527"/>
      <c r="K107" s="533">
        <f>K108</f>
        <v>86</v>
      </c>
      <c r="L107" s="527"/>
    </row>
    <row r="108" spans="1:12" ht="132" x14ac:dyDescent="0.3">
      <c r="A108" s="434" t="s">
        <v>809</v>
      </c>
      <c r="B108" s="498" t="s">
        <v>179</v>
      </c>
      <c r="C108" s="419" t="s">
        <v>1169</v>
      </c>
      <c r="D108" s="419" t="s">
        <v>810</v>
      </c>
      <c r="E108" s="558" t="s">
        <v>811</v>
      </c>
      <c r="F108" s="497"/>
      <c r="G108" s="501"/>
      <c r="H108" s="512"/>
      <c r="I108" s="503"/>
      <c r="J108" s="503"/>
      <c r="K108" s="505">
        <f>ROUND(AVERAGE(K109:K115),0)</f>
        <v>86</v>
      </c>
      <c r="L108" s="498"/>
    </row>
    <row r="109" spans="1:12" ht="409.5" x14ac:dyDescent="0.3">
      <c r="A109" s="438" t="s">
        <v>812</v>
      </c>
      <c r="B109" s="503" t="s">
        <v>179</v>
      </c>
      <c r="C109" s="497" t="s">
        <v>1577</v>
      </c>
      <c r="D109" s="497" t="s">
        <v>813</v>
      </c>
      <c r="E109" s="411" t="s">
        <v>814</v>
      </c>
      <c r="F109" s="497"/>
      <c r="G109" s="518" t="s">
        <v>815</v>
      </c>
      <c r="H109" s="512" t="s">
        <v>816</v>
      </c>
      <c r="I109" s="497" t="s">
        <v>1277</v>
      </c>
      <c r="J109" s="510"/>
      <c r="K109" s="413">
        <v>80</v>
      </c>
      <c r="L109" s="503"/>
    </row>
    <row r="110" spans="1:12" ht="409.5" x14ac:dyDescent="0.3">
      <c r="A110" s="438" t="s">
        <v>817</v>
      </c>
      <c r="B110" s="503" t="s">
        <v>179</v>
      </c>
      <c r="C110" s="497" t="s">
        <v>818</v>
      </c>
      <c r="D110" s="497" t="s">
        <v>819</v>
      </c>
      <c r="E110" s="411" t="s">
        <v>820</v>
      </c>
      <c r="F110" s="497" t="s">
        <v>474</v>
      </c>
      <c r="G110" s="516" t="s">
        <v>821</v>
      </c>
      <c r="H110" s="512" t="s">
        <v>1543</v>
      </c>
      <c r="I110" s="555" t="s">
        <v>1415</v>
      </c>
      <c r="J110" s="510"/>
      <c r="K110" s="413">
        <v>80</v>
      </c>
      <c r="L110" s="503"/>
    </row>
    <row r="111" spans="1:12" ht="237.75" customHeight="1" x14ac:dyDescent="0.3">
      <c r="A111" s="438" t="s">
        <v>822</v>
      </c>
      <c r="B111" s="503" t="s">
        <v>179</v>
      </c>
      <c r="C111" s="497" t="s">
        <v>1575</v>
      </c>
      <c r="D111" s="497" t="s">
        <v>823</v>
      </c>
      <c r="E111" s="411" t="s">
        <v>824</v>
      </c>
      <c r="F111" s="497" t="s">
        <v>474</v>
      </c>
      <c r="G111" s="514" t="s">
        <v>278</v>
      </c>
      <c r="H111" s="512" t="s">
        <v>1544</v>
      </c>
      <c r="I111" s="503" t="s">
        <v>1277</v>
      </c>
      <c r="J111" s="510"/>
      <c r="K111" s="413">
        <v>100</v>
      </c>
      <c r="L111" s="561"/>
    </row>
    <row r="112" spans="1:12" ht="132" customHeight="1" x14ac:dyDescent="0.3">
      <c r="A112" s="438" t="s">
        <v>825</v>
      </c>
      <c r="B112" s="503" t="s">
        <v>179</v>
      </c>
      <c r="C112" s="497" t="s">
        <v>1574</v>
      </c>
      <c r="D112" s="497" t="s">
        <v>826</v>
      </c>
      <c r="E112" s="411" t="s">
        <v>827</v>
      </c>
      <c r="F112" s="497" t="s">
        <v>828</v>
      </c>
      <c r="G112" s="518" t="s">
        <v>829</v>
      </c>
      <c r="H112" s="512" t="s">
        <v>1570</v>
      </c>
      <c r="I112" s="1" t="s">
        <v>1278</v>
      </c>
      <c r="J112" s="510"/>
      <c r="K112" s="413">
        <v>80</v>
      </c>
      <c r="L112" s="503"/>
    </row>
    <row r="113" spans="1:12" ht="409.5" x14ac:dyDescent="0.3">
      <c r="A113" s="438" t="s">
        <v>830</v>
      </c>
      <c r="B113" s="503" t="s">
        <v>179</v>
      </c>
      <c r="C113" s="497" t="s">
        <v>1576</v>
      </c>
      <c r="D113" s="497" t="s">
        <v>831</v>
      </c>
      <c r="E113" s="411" t="s">
        <v>832</v>
      </c>
      <c r="F113" s="497" t="s">
        <v>487</v>
      </c>
      <c r="G113" s="518" t="s">
        <v>833</v>
      </c>
      <c r="H113" s="512" t="s">
        <v>1545</v>
      </c>
      <c r="I113" s="497" t="s">
        <v>1277</v>
      </c>
      <c r="J113" s="510"/>
      <c r="K113" s="413">
        <v>80</v>
      </c>
      <c r="L113" s="503"/>
    </row>
    <row r="114" spans="1:12" ht="115.5" x14ac:dyDescent="0.3">
      <c r="A114" s="438" t="s">
        <v>834</v>
      </c>
      <c r="B114" s="503" t="s">
        <v>225</v>
      </c>
      <c r="C114" s="497" t="s">
        <v>1573</v>
      </c>
      <c r="D114" s="497" t="s">
        <v>835</v>
      </c>
      <c r="E114" s="411" t="s">
        <v>836</v>
      </c>
      <c r="F114" s="497" t="s">
        <v>487</v>
      </c>
      <c r="G114" s="518" t="s">
        <v>837</v>
      </c>
      <c r="H114" s="512" t="s">
        <v>1572</v>
      </c>
      <c r="I114" s="554" t="s">
        <v>1278</v>
      </c>
      <c r="J114" s="510"/>
      <c r="K114" s="413">
        <v>100</v>
      </c>
      <c r="L114" s="503"/>
    </row>
    <row r="115" spans="1:12" ht="132" x14ac:dyDescent="0.3">
      <c r="A115" s="438" t="s">
        <v>838</v>
      </c>
      <c r="B115" s="503" t="s">
        <v>225</v>
      </c>
      <c r="C115" s="497" t="s">
        <v>839</v>
      </c>
      <c r="D115" s="497" t="s">
        <v>840</v>
      </c>
      <c r="E115" s="411" t="s">
        <v>841</v>
      </c>
      <c r="F115" s="497" t="s">
        <v>842</v>
      </c>
      <c r="G115" s="504" t="s">
        <v>843</v>
      </c>
      <c r="H115" s="512" t="s">
        <v>1571</v>
      </c>
      <c r="I115" s="497" t="s">
        <v>1279</v>
      </c>
      <c r="J115" s="510"/>
      <c r="K115" s="413">
        <v>80</v>
      </c>
      <c r="L115" s="503" t="s">
        <v>1358</v>
      </c>
    </row>
    <row r="116" spans="1:12" x14ac:dyDescent="0.3">
      <c r="A116" s="27"/>
      <c r="C116" s="395"/>
      <c r="K116" s="383"/>
      <c r="L116" s="560"/>
    </row>
    <row r="117" spans="1:12" x14ac:dyDescent="0.3">
      <c r="A117" s="27"/>
      <c r="C117" s="395"/>
      <c r="K117" s="383"/>
      <c r="L117" s="560"/>
    </row>
  </sheetData>
  <mergeCells count="7">
    <mergeCell ref="I67:I68"/>
    <mergeCell ref="L67:L68"/>
    <mergeCell ref="A1:B8"/>
    <mergeCell ref="C1:J4"/>
    <mergeCell ref="K1:L8"/>
    <mergeCell ref="C5:J8"/>
    <mergeCell ref="J16:J17"/>
  </mergeCells>
  <dataValidations count="1">
    <dataValidation type="list" allowBlank="1" showInputMessage="1" showErrorMessage="1" sqref="K13:K14 K95:K103 K105 K73:K74 K91:K93 K84:K87 K80:K82 K76 K109:K115 K71 K66:K69 K64 K62 K57:K60 K45:K53 K38:K43 K33:K34 K25:K29 K23 K16:K21">
      <formula1>$N$2:$N$8</formula1>
    </dataValidation>
  </dataValidations>
  <hyperlinks>
    <hyperlink ref="I13" r:id="rId1"/>
    <hyperlink ref="I29" r:id="rId2" display="https://campus.unimayor.edu.co/CampusSGI_x000a_ opción: _x000a_Campus Unimayor SAIC/Gestión de planeación estratégica/Direccionamiento estratégico/Políticas/POLÍTICA DE DESARROLLO SEGURO_x000a__x000a__x000a_DESARROLLO SISTEMAS DE INFORMACIÓN"/>
    <hyperlink ref="I46" r:id="rId3" display="http://190.5.199.19/sgi/documentos/D10-POLITICA_DE_CONTROL_DE_ACCESO_V2.pdf_x000a__x000a_Documento Mejores Practicas de seguridad y privacidad de la infromacion."/>
    <hyperlink ref="I48" r:id="rId4" display="http://190.5.199.19/sgi/documentos/D10-POLITICA_DE_CONTROL_DE_ACCESO_V2.pdf_x000a__x000a_Documento Mejores Practicas de seguridad y privacidad de la infromacion."/>
    <hyperlink ref="I86" r:id="rId5" display="http://190.5.199.19/sgi/documentos/D10-POLITICA_DE_CONTROL_DE_ACCESO_V2.pdf_x000a__x000a_Documento Mejores Practicas de seguridad y privacidad de la infromacion._x000a__x000a_Se acoge la politica de Gmail, para el uso de correo electronico"/>
    <hyperlink ref="I14" r:id="rId6"/>
    <hyperlink ref="I16" r:id="rId7"/>
    <hyperlink ref="I27" r:id="rId8" display="https://campus.unimayor.edu.co/CampusSGI_x000a_ opción: _x000a_Campus Unimayor SAIC/Gestión de planeación estratégica/Direccionamiento estratégico/Políticas/POLÍTICA CONTROL DE ACCESO_x000a__x000a_DESARROLLO SISTEMAS DE INFORMACIÓN"/>
    <hyperlink ref="I28" r:id="rId9"/>
    <hyperlink ref="I33" r:id="rId10" display="https://campus.unimayor.edu.co/CampusSGI_x000a_ opción: _x000a_Campus Unimayor SAIC/Gestión de planeación estratégica/Direccionamiento estratégico/Políticas/POLÍTICA CONTROL DE ACCESO_x000a__x000a_POLÍTICA DE USO DE CONTROLES CRIPTOGRÁFICOS"/>
    <hyperlink ref="I38" r:id="rId11"/>
    <hyperlink ref="I40" r:id="rId12"/>
    <hyperlink ref="I42" r:id="rId13"/>
    <hyperlink ref="I45" r:id="rId14" display="https://campus.unimayor.edu.co/CampusSGI_x000a_ opción: _x000a_Campus Unimayor SAIC/Gestión de planeación estratégica/Direccionamiento estratégico/Políticas/POLÍTICA CONTROL DE ACCESO"/>
    <hyperlink ref="I52" r:id="rId15" display="https://campus.unimayor.edu.co/CampusSGI_x000a_ opción: _x000a_Campus Unimayor SAIC/Gestión de planeación estratégica/Direccionamiento estratégico/Políticas/POLÍTICA CONTROL DE ACCESO"/>
    <hyperlink ref="I71" r:id="rId16" display="https://campus.unimayor.edu.co/CampusSGI_x000a_ opción: _x000a_Campus Unimayor SAIC/Gestión de planeación estratégica/Direccionamiento estratégico/Políticas/POLÍTICA CONTROL DE ACCESO_x000a__x000a_Desarrollo Sistema de información_x000a__x000a_Copias de respaldo"/>
    <hyperlink ref="I93" display="https://campus.unimayor.edu.co/CampusSGI_x000a_ opción: _x000a_Campus Unimayor SAIC/Gestión de planeación estratégica/Direccionamiento estratégico/Políticas/POLÍTICA CONTROL DE ACCESO_x000a__x000a_CONTROLES CRIPTOGRAFICOS_x000a__x000a_DESARROLLO SEGURO_x000a__x000a_SISTEMAS DE INFORMACIÓN_x000a__x000a_POLITICA DE "/>
    <hyperlink ref="I41" r:id="rId17"/>
    <hyperlink ref="I47" r:id="rId18" display="https://campus.unimayor.edu.co/CampusSGI_x000a_ opción: _x000a_Campus Unimayor SAIC/Gestión de Recursos Tecnológicos/Seguridad de la Información/Documentos/MEJORES PRÁCTICAS"/>
    <hyperlink ref="I50" r:id="rId19" display="https://campus.unimayor.edu.co/CampusSGI_x000a_ opción: _x000a_Campus Unimayor SAIC/Gestión de Recursos Tecnológicos/Seguridad de la Información/Documentos/MEJORES PRÁCTICAS"/>
    <hyperlink ref="I51" r:id="rId20" display="https://campus.unimayor.edu.co/CampusSGI_x000a_ opción: _x000a_Campus Unimayor SAIC/Gestión de Recursos Tecnológicos/Seguridad de la Información/Documentos/MEJORES PRÁCTICAS_x000a__x000a_POLÍTICA DE USO DE CONTROLES CRIPTOGRÁFICOS"/>
    <hyperlink ref="I53" r:id="rId21"/>
    <hyperlink ref="I58" r:id="rId22"/>
    <hyperlink ref="I59" r:id="rId23" display="https://campus.unimayor.edu.co/CampusSGI_x000a_ opción: _x000a_Campus Unimayor SAIC/Gestión de Recursos Tecnológicos/Gestión de Recursos Tecnológicos/Instructivo/DESARROLLO SISTEMAS DE INFORMACIÓN_x000a__x000a_"/>
    <hyperlink ref="I64" r:id="rId24"/>
    <hyperlink ref="I95" r:id="rId25"/>
    <hyperlink ref="I96" r:id="rId26" display="https://campus.unimayor.edu.co/CampusSGI_x000a_ opción: _x000a_Campus Unimayor SAIC/Gestión de planeación estratégica/Direccionamiento estratégico/Políticas/POLÍTICA DE DESARROLLO SEGURO_x000a__x000a_SISTEMAS DE INFORMACIÓN"/>
    <hyperlink ref="I102" r:id="rId27"/>
    <hyperlink ref="I103" r:id="rId28"/>
    <hyperlink ref="I105" r:id="rId29"/>
    <hyperlink ref="I110" r:id="rId30" display="https://campus.unimayor.edu.co/CampusSGI_x000a_ opción: _x000a_Campus Unimayor SAIC/Gestión de Recursos Tecnológicos/Seguridad de la Información/Documentos/REPORTE DE INCIDENTES_x000a__x000a_MATRIZ DE RIESGOS DE SEGURIDAD DE LA INFORMACIÓN"/>
    <hyperlink ref="I112" r:id="rId31"/>
    <hyperlink ref="I114" r:id="rId32"/>
    <hyperlink ref="I57" r:id="rId33"/>
    <hyperlink ref="I39" r:id="rId34"/>
    <hyperlink ref="I17" r:id="rId35"/>
    <hyperlink ref="I18" r:id="rId36"/>
    <hyperlink ref="I19" r:id="rId37"/>
    <hyperlink ref="I20" r:id="rId38"/>
    <hyperlink ref="I21" r:id="rId39" display="https://campus.unimayor.edu.co/CampusSGI_x000a_ opción: _x000a_Campus Unimayor SAIC/Gestión de planeación estratégica/Direccionamiento estratégico/Políticas/POLÍTICA CONTROL DE ACCESO"/>
    <hyperlink ref="I23" r:id="rId40" display="https://campus.unimayor.edu.co/CampusSGI_x000a_ opción: _x000a_Campus Unimayor SAIC/Gestión de Recursos Tecnológicos/Seguridad de la Información/Documentos/MEJORES PRÁCTICAS_x000a__x000a_"/>
    <hyperlink ref="I97" r:id="rId41" display="https://campus.unimayor.edu.co/CampusSGI_x000a_ opción: _x000a_Campus Unimayor SAIC/Gestión de planeación estratégica/Direccionamiento estratégico/Políticas/POLÍTICA DE DESARROLLO SEGURO_x000a__x000a_SISTEMAS DE INFORMACIÓN"/>
    <hyperlink ref="I92" r:id="rId42" display="https://campus.unimayor.edu.co/CampusSGI_x000a_ opción: _x000a_Campus Unimayor SAIC/Gestión de planeación estratégica/Direccionamiento estratégico/Políticas/POLÍTICA DE DESARROLLO SEGURO_x000a__x000a_SISTEMAS DE INFORMACIÓN_x000a__x000a_CONTROL DE ACCESO"/>
  </hyperlinks>
  <pageMargins left="0.7" right="0.7" top="0.75" bottom="0.75" header="0.3" footer="0.3"/>
  <pageSetup orientation="portrait" r:id="rId43"/>
  <drawing r:id="rId44"/>
  <legacyDrawing r:id="rId4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8"/>
  <sheetViews>
    <sheetView topLeftCell="A27" zoomScale="64" zoomScaleNormal="64" workbookViewId="0">
      <selection activeCell="H17" sqref="H17"/>
    </sheetView>
  </sheetViews>
  <sheetFormatPr baseColWidth="10" defaultRowHeight="16.5" x14ac:dyDescent="0.3"/>
  <cols>
    <col min="1" max="1" width="26.85546875" style="8" customWidth="1"/>
    <col min="2" max="2" width="15.140625" style="8" customWidth="1"/>
    <col min="3" max="3" width="24.5703125" style="383" customWidth="1"/>
    <col min="4" max="4" width="40.28515625" style="8" customWidth="1"/>
    <col min="5" max="5" width="45.85546875" style="8" customWidth="1"/>
    <col min="6" max="6" width="71.7109375" style="8" customWidth="1"/>
    <col min="7" max="7" width="29.7109375" style="8" customWidth="1"/>
    <col min="8" max="8" width="26.42578125" style="8" customWidth="1"/>
    <col min="9" max="9" width="28.28515625" style="383" customWidth="1"/>
    <col min="10" max="10" width="15.7109375" style="8" customWidth="1"/>
    <col min="11" max="11" width="31.28515625" style="8" customWidth="1"/>
    <col min="12" max="12" width="32.7109375" style="8" customWidth="1"/>
    <col min="13" max="13" width="11.5703125" style="8" customWidth="1"/>
    <col min="14" max="16384" width="11.42578125" style="8"/>
  </cols>
  <sheetData>
    <row r="1" spans="1:13" ht="15.75" hidden="1" customHeight="1" thickBot="1" x14ac:dyDescent="0.35">
      <c r="A1" s="302"/>
      <c r="B1" s="562" t="s">
        <v>1085</v>
      </c>
      <c r="D1" s="395"/>
      <c r="E1" s="560"/>
      <c r="F1" s="560"/>
      <c r="G1" s="27"/>
      <c r="H1" s="27"/>
      <c r="K1" s="563" t="s">
        <v>1</v>
      </c>
      <c r="L1" s="563"/>
    </row>
    <row r="2" spans="1:13" ht="15.75" hidden="1" customHeight="1" thickBot="1" x14ac:dyDescent="0.35">
      <c r="A2" s="307"/>
      <c r="B2" s="308"/>
      <c r="D2" s="395"/>
      <c r="E2" s="560"/>
      <c r="F2" s="560"/>
      <c r="G2" s="27"/>
      <c r="H2" s="27"/>
      <c r="K2" s="563"/>
      <c r="L2" s="563"/>
    </row>
    <row r="3" spans="1:13" ht="15.75" hidden="1" customHeight="1" thickBot="1" x14ac:dyDescent="0.35">
      <c r="A3" s="307"/>
      <c r="B3" s="308" t="s">
        <v>1086</v>
      </c>
      <c r="D3" s="395"/>
      <c r="E3" s="560"/>
      <c r="F3" s="560"/>
      <c r="G3" s="27"/>
      <c r="H3" s="27"/>
      <c r="K3" s="563"/>
      <c r="L3" s="563"/>
    </row>
    <row r="4" spans="1:13" ht="15.75" hidden="1" customHeight="1" thickBot="1" x14ac:dyDescent="0.35">
      <c r="A4" s="307"/>
      <c r="B4" s="564">
        <v>0.4</v>
      </c>
      <c r="C4" s="383" t="s">
        <v>1087</v>
      </c>
      <c r="D4" s="395"/>
      <c r="E4" s="560"/>
      <c r="F4" s="560"/>
      <c r="G4" s="27"/>
      <c r="H4" s="27"/>
      <c r="K4" s="563"/>
      <c r="L4" s="563"/>
    </row>
    <row r="5" spans="1:13" ht="15.75" hidden="1" customHeight="1" thickBot="1" x14ac:dyDescent="0.35">
      <c r="A5" s="307"/>
      <c r="B5" s="564">
        <v>0.35</v>
      </c>
      <c r="C5" s="383" t="s">
        <v>1088</v>
      </c>
      <c r="D5" s="395"/>
      <c r="E5" s="560"/>
      <c r="F5" s="560"/>
      <c r="G5" s="27"/>
      <c r="H5" s="27"/>
      <c r="K5" s="563"/>
      <c r="L5" s="563"/>
    </row>
    <row r="6" spans="1:13" ht="14.45" customHeight="1" x14ac:dyDescent="0.3">
      <c r="A6" s="565" t="s">
        <v>1</v>
      </c>
      <c r="B6" s="566"/>
      <c r="C6" s="567" t="s">
        <v>233</v>
      </c>
      <c r="D6" s="301"/>
      <c r="E6" s="301"/>
      <c r="F6" s="301"/>
      <c r="G6" s="301"/>
      <c r="H6" s="301"/>
      <c r="I6" s="301"/>
      <c r="J6" s="568"/>
      <c r="K6" s="563"/>
      <c r="L6" s="569"/>
    </row>
    <row r="7" spans="1:13" x14ac:dyDescent="0.3">
      <c r="A7" s="570"/>
      <c r="B7" s="571"/>
      <c r="C7" s="572"/>
      <c r="D7" s="306"/>
      <c r="E7" s="306"/>
      <c r="F7" s="306"/>
      <c r="G7" s="306"/>
      <c r="H7" s="306"/>
      <c r="I7" s="306"/>
      <c r="J7" s="573"/>
      <c r="K7" s="563"/>
      <c r="L7" s="569"/>
      <c r="M7" s="27" t="s">
        <v>446</v>
      </c>
    </row>
    <row r="8" spans="1:13" x14ac:dyDescent="0.3">
      <c r="A8" s="570"/>
      <c r="B8" s="571"/>
      <c r="C8" s="572"/>
      <c r="D8" s="306"/>
      <c r="E8" s="306"/>
      <c r="F8" s="306"/>
      <c r="G8" s="306"/>
      <c r="H8" s="306"/>
      <c r="I8" s="306"/>
      <c r="J8" s="573"/>
      <c r="K8" s="563"/>
      <c r="L8" s="569"/>
      <c r="M8" s="27">
        <v>0</v>
      </c>
    </row>
    <row r="9" spans="1:13" ht="17.25" thickBot="1" x14ac:dyDescent="0.35">
      <c r="A9" s="570"/>
      <c r="B9" s="571"/>
      <c r="C9" s="574"/>
      <c r="D9" s="575"/>
      <c r="E9" s="575"/>
      <c r="F9" s="575"/>
      <c r="G9" s="575"/>
      <c r="H9" s="575"/>
      <c r="I9" s="575"/>
      <c r="J9" s="576"/>
      <c r="K9" s="563"/>
      <c r="L9" s="569"/>
      <c r="M9" s="27">
        <v>20</v>
      </c>
    </row>
    <row r="10" spans="1:13" x14ac:dyDescent="0.3">
      <c r="A10" s="570"/>
      <c r="B10" s="571"/>
      <c r="C10" s="577" t="str">
        <f>PORTADA!C9</f>
        <v xml:space="preserve">COLEGIO MAYOR DEL CAUCA INSTITUCIÓN UNIVERSITARIA </v>
      </c>
      <c r="D10" s="578"/>
      <c r="E10" s="578"/>
      <c r="F10" s="578"/>
      <c r="G10" s="578"/>
      <c r="H10" s="578"/>
      <c r="I10" s="578"/>
      <c r="J10" s="579"/>
      <c r="K10" s="563"/>
      <c r="L10" s="569"/>
      <c r="M10" s="27">
        <v>40</v>
      </c>
    </row>
    <row r="11" spans="1:13" x14ac:dyDescent="0.3">
      <c r="A11" s="570"/>
      <c r="B11" s="571"/>
      <c r="C11" s="580"/>
      <c r="D11" s="581"/>
      <c r="E11" s="581"/>
      <c r="F11" s="581"/>
      <c r="G11" s="581"/>
      <c r="H11" s="581"/>
      <c r="I11" s="581"/>
      <c r="J11" s="582"/>
      <c r="K11" s="563"/>
      <c r="L11" s="569"/>
      <c r="M11" s="27">
        <v>60</v>
      </c>
    </row>
    <row r="12" spans="1:13" x14ac:dyDescent="0.3">
      <c r="A12" s="570"/>
      <c r="B12" s="571"/>
      <c r="C12" s="580"/>
      <c r="D12" s="581"/>
      <c r="E12" s="581"/>
      <c r="F12" s="581"/>
      <c r="G12" s="581"/>
      <c r="H12" s="581"/>
      <c r="I12" s="581"/>
      <c r="J12" s="582"/>
      <c r="K12" s="563"/>
      <c r="L12" s="569"/>
      <c r="M12" s="27">
        <v>80</v>
      </c>
    </row>
    <row r="13" spans="1:13" x14ac:dyDescent="0.3">
      <c r="A13" s="570"/>
      <c r="B13" s="571"/>
      <c r="C13" s="580"/>
      <c r="D13" s="581"/>
      <c r="E13" s="581"/>
      <c r="F13" s="581"/>
      <c r="G13" s="581"/>
      <c r="H13" s="581"/>
      <c r="I13" s="581"/>
      <c r="J13" s="582"/>
      <c r="K13" s="563"/>
      <c r="L13" s="569"/>
      <c r="M13" s="415">
        <v>100</v>
      </c>
    </row>
    <row r="14" spans="1:13" ht="17.25" thickBot="1" x14ac:dyDescent="0.35">
      <c r="A14" s="583"/>
      <c r="B14" s="584"/>
      <c r="C14" s="585"/>
      <c r="D14" s="586"/>
      <c r="E14" s="586"/>
      <c r="F14" s="586"/>
      <c r="G14" s="586"/>
      <c r="H14" s="586"/>
      <c r="I14" s="586"/>
      <c r="J14" s="587"/>
      <c r="K14" s="588"/>
      <c r="L14" s="589"/>
    </row>
    <row r="15" spans="1:13" ht="93" customHeight="1" x14ac:dyDescent="0.3">
      <c r="A15" s="590" t="s">
        <v>1586</v>
      </c>
      <c r="B15" s="590" t="s">
        <v>844</v>
      </c>
      <c r="C15" s="590" t="s">
        <v>235</v>
      </c>
      <c r="D15" s="591" t="s">
        <v>236</v>
      </c>
      <c r="E15" s="591" t="s">
        <v>237</v>
      </c>
      <c r="F15" s="591" t="s">
        <v>241</v>
      </c>
      <c r="G15" s="590" t="s">
        <v>240</v>
      </c>
      <c r="H15" s="590" t="s">
        <v>239</v>
      </c>
      <c r="I15" s="590" t="s">
        <v>242</v>
      </c>
      <c r="J15" s="590" t="s">
        <v>243</v>
      </c>
      <c r="K15" s="592" t="s">
        <v>845</v>
      </c>
      <c r="L15" s="590" t="s">
        <v>245</v>
      </c>
    </row>
    <row r="16" spans="1:13" ht="290.25" customHeight="1" x14ac:dyDescent="0.3">
      <c r="A16" s="593" t="s">
        <v>846</v>
      </c>
      <c r="B16" s="594" t="s">
        <v>847</v>
      </c>
      <c r="C16" s="599" t="s">
        <v>848</v>
      </c>
      <c r="D16" s="596" t="s">
        <v>211</v>
      </c>
      <c r="E16" s="596" t="s">
        <v>849</v>
      </c>
      <c r="F16" s="596" t="s">
        <v>1583</v>
      </c>
      <c r="G16" s="597"/>
      <c r="H16" s="597" t="s">
        <v>267</v>
      </c>
      <c r="I16" s="598" t="s">
        <v>1369</v>
      </c>
      <c r="J16" s="596"/>
      <c r="K16" s="599">
        <v>100</v>
      </c>
      <c r="L16" s="596"/>
      <c r="M16" s="53"/>
    </row>
    <row r="17" spans="1:13" ht="409.5" customHeight="1" x14ac:dyDescent="0.3">
      <c r="A17" s="600"/>
      <c r="B17" s="601" t="s">
        <v>850</v>
      </c>
      <c r="C17" s="602"/>
      <c r="D17" s="603" t="s">
        <v>851</v>
      </c>
      <c r="E17" s="603" t="str">
        <f>ADMINISTRATIVAS!D10</f>
        <v>Se debe definir un conjunto de políticas para la seguridad de la información aprobada por la dirección, publicada y comunicada a los empleados y a la partes externas pertinentes.</v>
      </c>
      <c r="F17" s="603" t="str">
        <f>ADMINISTRATIVAS!H10</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7" s="603"/>
      <c r="H17" s="603" t="s">
        <v>267</v>
      </c>
      <c r="I17" s="604" t="str">
        <f>ADMINISTRATIVAS!I10</f>
        <v xml:space="preserve">POLÍTICA, ALCANCE Y OBJETIVOS DE SEGURIDAD DE LA INFORMACIÓN 
100.05.0.5.D.12
POLÍTICA DE SEGURIDAD Y PRIVACIDAD DE LA INFORMACION
100.05.05.D.39
</v>
      </c>
      <c r="J17" s="603"/>
      <c r="K17" s="605">
        <f>ADMINISTRATIVAS!K10</f>
        <v>100</v>
      </c>
      <c r="L17" s="606">
        <f>ADMINISTRATIVAS!L10</f>
        <v>0</v>
      </c>
      <c r="M17" s="53"/>
    </row>
    <row r="18" spans="1:13" ht="60" customHeight="1" x14ac:dyDescent="0.3">
      <c r="A18" s="593"/>
      <c r="B18" s="506"/>
      <c r="C18" s="411"/>
      <c r="D18" s="411"/>
      <c r="E18" s="411"/>
      <c r="F18" s="411"/>
      <c r="G18" s="411"/>
      <c r="H18" s="411"/>
      <c r="I18" s="411"/>
      <c r="J18" s="411"/>
      <c r="K18" s="607">
        <f>ADMINISTRATIVAS!K11</f>
        <v>100</v>
      </c>
      <c r="L18" s="412">
        <f>ADMINISTRATIVAS!L11</f>
        <v>0</v>
      </c>
      <c r="M18" s="53"/>
    </row>
    <row r="19" spans="1:13" ht="132" x14ac:dyDescent="0.3">
      <c r="A19" s="593"/>
      <c r="B19" s="608" t="s">
        <v>852</v>
      </c>
      <c r="C19" s="599" t="s">
        <v>231</v>
      </c>
      <c r="D19" s="596" t="s">
        <v>232</v>
      </c>
      <c r="E19" s="596" t="s">
        <v>853</v>
      </c>
      <c r="F19" s="596" t="s">
        <v>854</v>
      </c>
      <c r="G19" s="597"/>
      <c r="H19" s="597" t="s">
        <v>267</v>
      </c>
      <c r="I19" s="598" t="s">
        <v>1366</v>
      </c>
      <c r="J19" s="596"/>
      <c r="K19" s="599">
        <v>100</v>
      </c>
      <c r="L19" s="596"/>
      <c r="M19" s="53"/>
    </row>
    <row r="20" spans="1:13" ht="330" x14ac:dyDescent="0.3">
      <c r="A20" s="593"/>
      <c r="B20" s="609" t="s">
        <v>855</v>
      </c>
      <c r="C20" s="183" t="s">
        <v>848</v>
      </c>
      <c r="D20" s="412" t="str">
        <f>ADMINISTRATIVAS!C15</f>
        <v>Roles y responsabilidades para la seguridad de la información</v>
      </c>
      <c r="E20" s="412" t="str">
        <f>ADMINISTRATIVAS!D15</f>
        <v>Se deben definir y asignar todas las responsabilidades de la seguridad de la información.</v>
      </c>
      <c r="F20" s="412" t="s">
        <v>1584</v>
      </c>
      <c r="G20" s="411"/>
      <c r="H20" s="411" t="s">
        <v>267</v>
      </c>
      <c r="I20" s="411" t="s">
        <v>1370</v>
      </c>
      <c r="J20" s="412"/>
      <c r="K20" s="607">
        <f>ADMINISTRATIVAS!K15</f>
        <v>80</v>
      </c>
      <c r="L20" s="412">
        <f>ADMINISTRATIVAS!L15</f>
        <v>0</v>
      </c>
      <c r="M20" s="53"/>
    </row>
    <row r="21" spans="1:13" ht="313.5" x14ac:dyDescent="0.3">
      <c r="A21" s="593"/>
      <c r="B21" s="412" t="s">
        <v>856</v>
      </c>
      <c r="C21" s="183" t="s">
        <v>848</v>
      </c>
      <c r="D21" s="412" t="str">
        <f>ADMINISTRATIVAS!C37</f>
        <v>Inventario de activos</v>
      </c>
      <c r="E21" s="412" t="str">
        <f>ADMINISTRATIVAS!D37</f>
        <v>Se deben identificar los activos asociados con la información y las instalaciones de procesamiento de información, y se debe elaborar y mantener un inventario de estos activos.</v>
      </c>
      <c r="F21" s="412" t="str">
        <f>ADMINISTRATIVAS!H37</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1" s="411"/>
      <c r="H21" s="411" t="s">
        <v>267</v>
      </c>
      <c r="I21" s="430" t="str">
        <f>ADMINISTRATIVAS!I37</f>
        <v xml:space="preserve">ACTIVOS DE INFORMACIÓN
SEGURIDAD Y PRIVACIDAD DE LA INFORMACIÓN 
104.01.02.D.15
</v>
      </c>
      <c r="J21" s="412"/>
      <c r="K21" s="607">
        <f>ADMINISTRATIVAS!K37</f>
        <v>80</v>
      </c>
      <c r="L21" s="412" t="str">
        <f>ADMINISTRATIVAS!L37</f>
        <v>Se recomienda realizar la actualización de Activos de Información</v>
      </c>
      <c r="M21" s="53"/>
    </row>
    <row r="22" spans="1:13" ht="379.5" x14ac:dyDescent="0.3">
      <c r="A22" s="593"/>
      <c r="B22" s="595" t="s">
        <v>857</v>
      </c>
      <c r="C22" s="599" t="s">
        <v>848</v>
      </c>
      <c r="D22" s="596" t="s">
        <v>212</v>
      </c>
      <c r="E22" s="596" t="s">
        <v>858</v>
      </c>
      <c r="F22" s="596" t="s">
        <v>1368</v>
      </c>
      <c r="G22" s="597" t="s">
        <v>859</v>
      </c>
      <c r="H22" s="597" t="s">
        <v>267</v>
      </c>
      <c r="I22" s="597" t="s">
        <v>1381</v>
      </c>
      <c r="J22" s="610" t="s">
        <v>1383</v>
      </c>
      <c r="K22" s="599">
        <v>80</v>
      </c>
      <c r="L22" s="595"/>
      <c r="M22" s="53"/>
    </row>
    <row r="23" spans="1:13" ht="313.5" x14ac:dyDescent="0.3">
      <c r="A23" s="593"/>
      <c r="B23" s="595" t="s">
        <v>860</v>
      </c>
      <c r="C23" s="599" t="s">
        <v>848</v>
      </c>
      <c r="D23" s="596" t="s">
        <v>213</v>
      </c>
      <c r="E23" s="596" t="s">
        <v>861</v>
      </c>
      <c r="F23" s="596" t="s">
        <v>862</v>
      </c>
      <c r="G23" s="597" t="s">
        <v>863</v>
      </c>
      <c r="H23" s="597" t="s">
        <v>1587</v>
      </c>
      <c r="I23" s="597" t="s">
        <v>1384</v>
      </c>
      <c r="J23" s="610" t="s">
        <v>1373</v>
      </c>
      <c r="K23" s="599">
        <v>80</v>
      </c>
      <c r="L23" s="595"/>
      <c r="M23" s="53"/>
    </row>
    <row r="24" spans="1:13" ht="409.5" x14ac:dyDescent="0.3">
      <c r="A24" s="593"/>
      <c r="B24" s="595" t="s">
        <v>864</v>
      </c>
      <c r="C24" s="599" t="s">
        <v>848</v>
      </c>
      <c r="D24" s="596" t="str">
        <f>ADMINISTRATIVAS!C30</f>
        <v>Toma de conciencia, educación y formación en la seguridad de la información</v>
      </c>
      <c r="E24" s="596" t="str">
        <f>ADMINISTRATIVAS!D30</f>
        <v>Todos los empleados de la Entidad, y en donde sea pertinente, los contratistas, deben recibir la educación y la formación en toma de conciencia apropiada, y actualizaciones regulares sobre las políticas y procedimientos pertinentes para su cargo.</v>
      </c>
      <c r="F24" s="596" t="str">
        <f>ADMINISTRATIVAS!H30</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4" s="597"/>
      <c r="H24" s="597" t="s">
        <v>267</v>
      </c>
      <c r="I24" s="597" t="str">
        <f>ADMINISTRATIVAS!I30</f>
        <v>PLAN DE SENSIBILIZACIÓN
SEGURIDAD Y PRIVACIDAD DE LA INFORMACIÓN
104.01.02.D.13</v>
      </c>
      <c r="J24" s="596"/>
      <c r="K24" s="599">
        <f>ADMINISTRATIVAS!K30</f>
        <v>80</v>
      </c>
      <c r="L24" s="596"/>
      <c r="M24" s="53"/>
    </row>
    <row r="25" spans="1:13" ht="27.75" x14ac:dyDescent="0.3">
      <c r="A25" s="611" t="s">
        <v>865</v>
      </c>
      <c r="B25" s="612"/>
      <c r="C25" s="614"/>
      <c r="D25" s="613"/>
      <c r="E25" s="613"/>
      <c r="F25" s="613"/>
      <c r="G25" s="614"/>
      <c r="H25" s="614"/>
      <c r="I25" s="614"/>
      <c r="J25" s="612"/>
      <c r="K25" s="615">
        <f>AVERAGE(K16:K24)</f>
        <v>88.888888888888886</v>
      </c>
      <c r="L25" s="616">
        <f>((K25*40)/100)</f>
        <v>35.555555555555557</v>
      </c>
      <c r="M25" s="53"/>
    </row>
    <row r="26" spans="1:13" ht="49.5" x14ac:dyDescent="0.3">
      <c r="A26" s="617" t="s">
        <v>866</v>
      </c>
      <c r="B26" s="595" t="s">
        <v>867</v>
      </c>
      <c r="C26" s="599" t="s">
        <v>848</v>
      </c>
      <c r="D26" s="596" t="s">
        <v>215</v>
      </c>
      <c r="E26" s="596" t="s">
        <v>868</v>
      </c>
      <c r="F26" s="596" t="s">
        <v>869</v>
      </c>
      <c r="G26" s="597"/>
      <c r="H26" s="597" t="s">
        <v>1588</v>
      </c>
      <c r="I26" s="597" t="s">
        <v>1385</v>
      </c>
      <c r="J26" s="595"/>
      <c r="K26" s="599">
        <v>80</v>
      </c>
      <c r="L26" s="595"/>
      <c r="M26" s="53"/>
    </row>
    <row r="27" spans="1:13" ht="33" x14ac:dyDescent="0.3">
      <c r="A27" s="618"/>
      <c r="B27" s="619" t="s">
        <v>870</v>
      </c>
      <c r="C27" s="183" t="s">
        <v>446</v>
      </c>
      <c r="D27" s="421" t="s">
        <v>871</v>
      </c>
      <c r="E27" s="421" t="s">
        <v>872</v>
      </c>
      <c r="F27" s="421" t="s">
        <v>82</v>
      </c>
      <c r="G27" s="438"/>
      <c r="H27" s="438" t="s">
        <v>1588</v>
      </c>
      <c r="I27" s="438"/>
      <c r="J27" s="421" t="s">
        <v>82</v>
      </c>
      <c r="K27" s="620">
        <f>PORTADA!E31</f>
        <v>79.285714285714292</v>
      </c>
      <c r="L27" s="421" t="s">
        <v>82</v>
      </c>
      <c r="M27" s="53"/>
    </row>
    <row r="28" spans="1:13" ht="97.9" customHeight="1" x14ac:dyDescent="0.3">
      <c r="A28" s="618"/>
      <c r="B28" s="595" t="s">
        <v>873</v>
      </c>
      <c r="C28" s="599" t="s">
        <v>848</v>
      </c>
      <c r="D28" s="596" t="s">
        <v>216</v>
      </c>
      <c r="E28" s="596" t="s">
        <v>874</v>
      </c>
      <c r="F28" s="596" t="s">
        <v>875</v>
      </c>
      <c r="G28" s="597"/>
      <c r="H28" s="597" t="s">
        <v>1588</v>
      </c>
      <c r="I28" s="598" t="s">
        <v>1386</v>
      </c>
      <c r="J28" s="595"/>
      <c r="K28" s="599">
        <v>80</v>
      </c>
      <c r="L28" s="595"/>
      <c r="M28" s="53"/>
    </row>
    <row r="29" spans="1:13" ht="57" customHeight="1" x14ac:dyDescent="0.3">
      <c r="A29" s="621"/>
      <c r="B29" s="595" t="s">
        <v>876</v>
      </c>
      <c r="C29" s="599" t="s">
        <v>848</v>
      </c>
      <c r="D29" s="596" t="s">
        <v>217</v>
      </c>
      <c r="E29" s="596" t="s">
        <v>878</v>
      </c>
      <c r="F29" s="596" t="s">
        <v>879</v>
      </c>
      <c r="G29" s="597"/>
      <c r="H29" s="597" t="s">
        <v>1588</v>
      </c>
      <c r="I29" s="597" t="s">
        <v>1214</v>
      </c>
      <c r="J29" s="595"/>
      <c r="K29" s="599">
        <v>60</v>
      </c>
      <c r="L29" s="595"/>
      <c r="M29" s="53"/>
    </row>
    <row r="30" spans="1:13" ht="27.75" x14ac:dyDescent="0.3">
      <c r="A30" s="611" t="s">
        <v>865</v>
      </c>
      <c r="B30" s="612"/>
      <c r="C30" s="614"/>
      <c r="D30" s="613"/>
      <c r="E30" s="613"/>
      <c r="F30" s="613"/>
      <c r="G30" s="614"/>
      <c r="H30" s="614"/>
      <c r="I30" s="614"/>
      <c r="J30" s="612"/>
      <c r="K30" s="615">
        <f>AVERAGE(K26:K29)</f>
        <v>74.821428571428569</v>
      </c>
      <c r="L30" s="616">
        <f>((K30*20)/100)</f>
        <v>14.964285714285714</v>
      </c>
      <c r="M30" s="53"/>
    </row>
    <row r="31" spans="1:13" ht="82.5" x14ac:dyDescent="0.3">
      <c r="A31" s="622" t="s">
        <v>880</v>
      </c>
      <c r="B31" s="595" t="s">
        <v>881</v>
      </c>
      <c r="C31" s="599" t="s">
        <v>848</v>
      </c>
      <c r="D31" s="596" t="s">
        <v>218</v>
      </c>
      <c r="E31" s="596" t="s">
        <v>882</v>
      </c>
      <c r="F31" s="596" t="s">
        <v>140</v>
      </c>
      <c r="G31" s="597"/>
      <c r="H31" s="597" t="s">
        <v>1589</v>
      </c>
      <c r="I31" s="598" t="s">
        <v>1389</v>
      </c>
      <c r="J31" s="623"/>
      <c r="K31" s="599">
        <v>60</v>
      </c>
      <c r="L31" s="595"/>
      <c r="M31" s="624"/>
    </row>
    <row r="32" spans="1:13" ht="66" x14ac:dyDescent="0.3">
      <c r="A32" s="625"/>
      <c r="B32" s="595" t="s">
        <v>883</v>
      </c>
      <c r="C32" s="599" t="s">
        <v>884</v>
      </c>
      <c r="D32" s="596" t="s">
        <v>885</v>
      </c>
      <c r="E32" s="596" t="s">
        <v>886</v>
      </c>
      <c r="F32" s="596" t="s">
        <v>141</v>
      </c>
      <c r="G32" s="597"/>
      <c r="H32" s="597" t="s">
        <v>1589</v>
      </c>
      <c r="I32" s="598" t="s">
        <v>1387</v>
      </c>
      <c r="J32" s="596"/>
      <c r="K32" s="599">
        <v>100</v>
      </c>
      <c r="L32" s="596"/>
      <c r="M32" s="53"/>
    </row>
    <row r="33" spans="1:13" ht="49.5" x14ac:dyDescent="0.3">
      <c r="A33" s="626"/>
      <c r="B33" s="595" t="s">
        <v>887</v>
      </c>
      <c r="C33" s="599" t="s">
        <v>848</v>
      </c>
      <c r="D33" s="596" t="s">
        <v>219</v>
      </c>
      <c r="E33" s="596" t="s">
        <v>888</v>
      </c>
      <c r="F33" s="596" t="s">
        <v>142</v>
      </c>
      <c r="G33" s="597"/>
      <c r="H33" s="597" t="s">
        <v>1589</v>
      </c>
      <c r="I33" s="627" t="s">
        <v>1259</v>
      </c>
      <c r="J33" s="623"/>
      <c r="K33" s="599">
        <v>80</v>
      </c>
      <c r="L33" s="595"/>
      <c r="M33" s="53"/>
    </row>
    <row r="34" spans="1:13" ht="27.75" x14ac:dyDescent="0.3">
      <c r="A34" s="611" t="s">
        <v>865</v>
      </c>
      <c r="B34" s="612"/>
      <c r="C34" s="614"/>
      <c r="D34" s="613"/>
      <c r="E34" s="613"/>
      <c r="F34" s="613"/>
      <c r="G34" s="614"/>
      <c r="H34" s="614"/>
      <c r="I34" s="614"/>
      <c r="J34" s="612"/>
      <c r="K34" s="628">
        <f>AVERAGE(K31:K33)</f>
        <v>80</v>
      </c>
      <c r="L34" s="616">
        <f>((K34*20)/100)</f>
        <v>16</v>
      </c>
      <c r="M34" s="53"/>
    </row>
    <row r="35" spans="1:13" ht="82.5" x14ac:dyDescent="0.3">
      <c r="A35" s="629" t="s">
        <v>889</v>
      </c>
      <c r="B35" s="630" t="s">
        <v>890</v>
      </c>
      <c r="C35" s="632" t="s">
        <v>848</v>
      </c>
      <c r="D35" s="420" t="s">
        <v>218</v>
      </c>
      <c r="E35" s="420" t="s">
        <v>1590</v>
      </c>
      <c r="F35" s="420" t="s">
        <v>891</v>
      </c>
      <c r="G35" s="423"/>
      <c r="H35" s="423" t="s">
        <v>1591</v>
      </c>
      <c r="I35" s="464" t="s">
        <v>1389</v>
      </c>
      <c r="J35" s="420"/>
      <c r="K35" s="599">
        <v>80</v>
      </c>
      <c r="L35" s="420"/>
      <c r="M35" s="624"/>
    </row>
    <row r="36" spans="1:13" ht="132" x14ac:dyDescent="0.3">
      <c r="A36" s="631"/>
      <c r="B36" s="630" t="s">
        <v>892</v>
      </c>
      <c r="C36" s="632" t="s">
        <v>884</v>
      </c>
      <c r="D36" s="420" t="s">
        <v>885</v>
      </c>
      <c r="E36" s="420" t="s">
        <v>1382</v>
      </c>
      <c r="F36" s="420" t="s">
        <v>1585</v>
      </c>
      <c r="G36" s="423"/>
      <c r="H36" s="423" t="s">
        <v>1591</v>
      </c>
      <c r="I36" s="519" t="s">
        <v>1388</v>
      </c>
      <c r="J36" s="412"/>
      <c r="K36" s="599">
        <v>80</v>
      </c>
      <c r="L36" s="420">
        <f>ADMINISTRATIVAS!L66</f>
        <v>0</v>
      </c>
      <c r="M36" s="53"/>
    </row>
    <row r="37" spans="1:13" ht="27.75" x14ac:dyDescent="0.3">
      <c r="A37" s="611" t="s">
        <v>865</v>
      </c>
      <c r="B37" s="612"/>
      <c r="C37" s="614"/>
      <c r="D37" s="613"/>
      <c r="E37" s="613"/>
      <c r="F37" s="613"/>
      <c r="G37" s="614"/>
      <c r="H37" s="614"/>
      <c r="I37" s="614"/>
      <c r="J37" s="612"/>
      <c r="K37" s="628">
        <f>AVERAGE(K35:K36)</f>
        <v>80</v>
      </c>
      <c r="L37" s="616">
        <f>((K37*20)/100)</f>
        <v>16</v>
      </c>
    </row>
    <row r="38" spans="1:13" x14ac:dyDescent="0.3">
      <c r="D38" s="395"/>
      <c r="E38" s="560"/>
      <c r="F38" s="560"/>
      <c r="G38" s="27"/>
      <c r="H38" s="27"/>
      <c r="K38" s="27"/>
    </row>
  </sheetData>
  <mergeCells count="5">
    <mergeCell ref="A26:A29"/>
    <mergeCell ref="A31:A33"/>
    <mergeCell ref="A35:A36"/>
    <mergeCell ref="C6:J9"/>
    <mergeCell ref="C10:J14"/>
  </mergeCells>
  <dataValidations count="1">
    <dataValidation type="list" allowBlank="1" showInputMessage="1" showErrorMessage="1" sqref="K16 K28:K29 K19 K22:K24 K26 K31:K33 K35:K36">
      <formula1>$M$8:$M$13</formula1>
    </dataValidation>
  </dataValidations>
  <hyperlinks>
    <hyperlink ref="I33" r:id="rId1"/>
    <hyperlink ref="I36" r:id="rId2"/>
  </hyperlinks>
  <pageMargins left="0.7" right="0.7" top="0.75" bottom="0.75" header="0.3" footer="0.3"/>
  <pageSetup orientation="portrait" r:id="rId3"/>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5"/>
  <sheetViews>
    <sheetView zoomScale="70" zoomScaleNormal="70" workbookViewId="0">
      <selection activeCell="D26" sqref="D26"/>
    </sheetView>
  </sheetViews>
  <sheetFormatPr baseColWidth="10" defaultRowHeight="16.5" x14ac:dyDescent="0.3"/>
  <cols>
    <col min="1" max="1" width="17.5703125" style="8" customWidth="1"/>
    <col min="2" max="2" width="23" style="8" customWidth="1"/>
    <col min="3" max="3" width="66" style="395" customWidth="1"/>
    <col min="4" max="4" width="18.5703125" style="383" customWidth="1"/>
    <col min="5" max="5" width="18.7109375" style="383" customWidth="1"/>
    <col min="6" max="6" width="21.28515625" style="8" customWidth="1"/>
    <col min="7" max="7" width="19.42578125" style="8" customWidth="1"/>
    <col min="8" max="8" width="18.5703125" style="8" customWidth="1"/>
    <col min="9" max="9" width="16.28515625" style="8" customWidth="1"/>
    <col min="10" max="10" width="22.28515625" style="8" customWidth="1"/>
    <col min="11" max="12" width="28.140625" style="8" customWidth="1"/>
    <col min="13" max="13" width="27.5703125" style="8" customWidth="1"/>
    <col min="14" max="14" width="28.7109375" style="8" customWidth="1"/>
    <col min="15" max="15" width="15.42578125" style="8" customWidth="1"/>
    <col min="16" max="16" width="15.5703125" style="8" customWidth="1"/>
    <col min="17" max="17" width="11.42578125" style="8"/>
    <col min="18" max="18" width="35.85546875" style="8" customWidth="1"/>
    <col min="19" max="19" width="30" style="8" customWidth="1"/>
    <col min="20" max="16384" width="11.42578125" style="8"/>
  </cols>
  <sheetData>
    <row r="1" spans="1:21" ht="15" customHeight="1" x14ac:dyDescent="0.3">
      <c r="A1" s="2" t="s">
        <v>1</v>
      </c>
      <c r="B1" s="3"/>
      <c r="C1" s="4" t="s">
        <v>233</v>
      </c>
      <c r="D1" s="5"/>
      <c r="E1" s="5"/>
      <c r="F1" s="5"/>
      <c r="G1" s="5"/>
      <c r="H1" s="5"/>
      <c r="I1" s="5"/>
      <c r="J1" s="5"/>
      <c r="K1" s="5"/>
      <c r="L1" s="6"/>
      <c r="M1" s="2" t="s">
        <v>1</v>
      </c>
      <c r="N1" s="7"/>
      <c r="O1" s="7"/>
      <c r="P1" s="3"/>
    </row>
    <row r="2" spans="1:21" x14ac:dyDescent="0.3">
      <c r="A2" s="9"/>
      <c r="B2" s="10"/>
      <c r="C2" s="11"/>
      <c r="D2" s="12"/>
      <c r="E2" s="12"/>
      <c r="F2" s="12"/>
      <c r="G2" s="12"/>
      <c r="H2" s="12"/>
      <c r="I2" s="12"/>
      <c r="J2" s="12"/>
      <c r="K2" s="12"/>
      <c r="L2" s="13"/>
      <c r="M2" s="9"/>
      <c r="N2" s="14"/>
      <c r="O2" s="14"/>
      <c r="P2" s="10"/>
      <c r="U2" s="8">
        <v>0</v>
      </c>
    </row>
    <row r="3" spans="1:21" x14ac:dyDescent="0.3">
      <c r="A3" s="9"/>
      <c r="B3" s="10"/>
      <c r="C3" s="11"/>
      <c r="D3" s="12"/>
      <c r="E3" s="12"/>
      <c r="F3" s="12"/>
      <c r="G3" s="12"/>
      <c r="H3" s="12"/>
      <c r="I3" s="12"/>
      <c r="J3" s="12"/>
      <c r="K3" s="12"/>
      <c r="L3" s="13"/>
      <c r="M3" s="9"/>
      <c r="N3" s="14"/>
      <c r="O3" s="14"/>
      <c r="P3" s="10"/>
      <c r="U3" s="8">
        <v>20</v>
      </c>
    </row>
    <row r="4" spans="1:21" x14ac:dyDescent="0.3">
      <c r="A4" s="9"/>
      <c r="B4" s="10"/>
      <c r="C4" s="11"/>
      <c r="D4" s="12"/>
      <c r="E4" s="12"/>
      <c r="F4" s="12"/>
      <c r="G4" s="12"/>
      <c r="H4" s="12"/>
      <c r="I4" s="12"/>
      <c r="J4" s="12"/>
      <c r="K4" s="12"/>
      <c r="L4" s="13"/>
      <c r="M4" s="9"/>
      <c r="N4" s="14"/>
      <c r="O4" s="14"/>
      <c r="P4" s="10"/>
      <c r="U4" s="8">
        <v>40</v>
      </c>
    </row>
    <row r="5" spans="1:21" ht="15" customHeight="1" x14ac:dyDescent="0.3">
      <c r="A5" s="9"/>
      <c r="B5" s="10"/>
      <c r="C5" s="477" t="str">
        <f>PORTADA!C9</f>
        <v xml:space="preserve">COLEGIO MAYOR DEL CAUCA INSTITUCIÓN UNIVERSITARIA </v>
      </c>
      <c r="D5" s="478"/>
      <c r="E5" s="478"/>
      <c r="F5" s="478"/>
      <c r="G5" s="478"/>
      <c r="H5" s="478"/>
      <c r="I5" s="478"/>
      <c r="J5" s="478"/>
      <c r="K5" s="478"/>
      <c r="L5" s="479"/>
      <c r="M5" s="9"/>
      <c r="N5" s="14"/>
      <c r="O5" s="14"/>
      <c r="P5" s="10"/>
      <c r="U5" s="8">
        <v>60</v>
      </c>
    </row>
    <row r="6" spans="1:21" ht="15" customHeight="1" x14ac:dyDescent="0.3">
      <c r="A6" s="9"/>
      <c r="B6" s="10"/>
      <c r="C6" s="477"/>
      <c r="D6" s="478"/>
      <c r="E6" s="478"/>
      <c r="F6" s="478"/>
      <c r="G6" s="478"/>
      <c r="H6" s="478"/>
      <c r="I6" s="478"/>
      <c r="J6" s="478"/>
      <c r="K6" s="478"/>
      <c r="L6" s="479"/>
      <c r="M6" s="9"/>
      <c r="N6" s="14"/>
      <c r="O6" s="14"/>
      <c r="P6" s="10"/>
      <c r="U6" s="8">
        <v>80</v>
      </c>
    </row>
    <row r="7" spans="1:21" ht="15" customHeight="1" x14ac:dyDescent="0.3">
      <c r="A7" s="9"/>
      <c r="B7" s="10"/>
      <c r="C7" s="477"/>
      <c r="D7" s="478"/>
      <c r="E7" s="478"/>
      <c r="F7" s="478"/>
      <c r="G7" s="478"/>
      <c r="H7" s="478"/>
      <c r="I7" s="478"/>
      <c r="J7" s="478"/>
      <c r="K7" s="478"/>
      <c r="L7" s="479"/>
      <c r="M7" s="9"/>
      <c r="N7" s="14"/>
      <c r="O7" s="14"/>
      <c r="P7" s="10"/>
      <c r="U7" s="8">
        <v>100</v>
      </c>
    </row>
    <row r="8" spans="1:21" ht="15" customHeight="1" thickBot="1" x14ac:dyDescent="0.35">
      <c r="A8" s="24"/>
      <c r="B8" s="25"/>
      <c r="C8" s="480"/>
      <c r="D8" s="481"/>
      <c r="E8" s="481"/>
      <c r="F8" s="481"/>
      <c r="G8" s="481"/>
      <c r="H8" s="481"/>
      <c r="I8" s="481"/>
      <c r="J8" s="481"/>
      <c r="K8" s="481"/>
      <c r="L8" s="482"/>
      <c r="M8" s="24"/>
      <c r="N8" s="26"/>
      <c r="O8" s="26"/>
      <c r="P8" s="25"/>
    </row>
    <row r="9" spans="1:21" ht="63.75" customHeight="1" x14ac:dyDescent="0.3">
      <c r="A9" s="633" t="s">
        <v>1026</v>
      </c>
      <c r="B9" s="634" t="s">
        <v>235</v>
      </c>
      <c r="C9" s="694" t="s">
        <v>893</v>
      </c>
      <c r="D9" s="634" t="s">
        <v>894</v>
      </c>
      <c r="E9" s="634" t="s">
        <v>895</v>
      </c>
      <c r="F9" s="635" t="s">
        <v>896</v>
      </c>
      <c r="G9" s="636" t="s">
        <v>897</v>
      </c>
      <c r="H9" s="636" t="s">
        <v>898</v>
      </c>
      <c r="I9" s="637" t="s">
        <v>899</v>
      </c>
      <c r="J9" s="637" t="s">
        <v>900</v>
      </c>
      <c r="K9" s="638" t="s">
        <v>901</v>
      </c>
      <c r="L9" s="638" t="s">
        <v>902</v>
      </c>
      <c r="M9" s="639" t="s">
        <v>903</v>
      </c>
      <c r="N9" s="639" t="s">
        <v>904</v>
      </c>
      <c r="O9" s="640" t="s">
        <v>905</v>
      </c>
      <c r="P9" s="641" t="s">
        <v>906</v>
      </c>
      <c r="R9" s="642" t="s">
        <v>1089</v>
      </c>
      <c r="S9" s="642" t="s">
        <v>1090</v>
      </c>
    </row>
    <row r="10" spans="1:21" ht="115.5" x14ac:dyDescent="0.3">
      <c r="A10" s="643" t="s">
        <v>1027</v>
      </c>
      <c r="B10" s="183" t="s">
        <v>82</v>
      </c>
      <c r="C10" s="657" t="s">
        <v>907</v>
      </c>
      <c r="D10" s="682" t="s">
        <v>908</v>
      </c>
      <c r="E10" s="682" t="s">
        <v>350</v>
      </c>
      <c r="F10" s="644">
        <f>VLOOKUP(E10,ADMINISTRATIVAS!$A$9:$K$72,11,FALSE)</f>
        <v>80</v>
      </c>
      <c r="G10" s="645">
        <v>40</v>
      </c>
      <c r="H10" s="645" t="str">
        <f>IF($F$10=G10,"CUMPLE",IF($F$10&lt;G10,"MENOR","MAYOR"))</f>
        <v>MAYOR</v>
      </c>
      <c r="I10" s="646">
        <v>60</v>
      </c>
      <c r="J10" s="646" t="str">
        <f>IF($F10=I10,"CUMPLE",IF($F10&lt;I10,"MENOR","MAYOR"))</f>
        <v>MAYOR</v>
      </c>
      <c r="K10" s="647">
        <v>60</v>
      </c>
      <c r="L10" s="648" t="str">
        <f t="shared" ref="L10:L19" si="0">IF($F10=K10,"CUMPLE",IF($F10&lt;K10,"MENOR","MAYOR"))</f>
        <v>MAYOR</v>
      </c>
      <c r="M10" s="649">
        <v>80</v>
      </c>
      <c r="N10" s="649" t="str">
        <f t="shared" ref="N10:N19" si="1">IF($F10=M10,"CUMPLE",IF($F10&lt;M10,"MENOR","MAYOR"))</f>
        <v>CUMPLE</v>
      </c>
      <c r="O10" s="650">
        <v>100</v>
      </c>
      <c r="P10" s="651" t="str">
        <f t="shared" ref="P10:P19" si="2">IF($F10=O10,"CUMPLE",IF($F10&lt;O10,"MENOR","MAYOR"))</f>
        <v>MENOR</v>
      </c>
      <c r="R10" s="651" t="s">
        <v>1091</v>
      </c>
      <c r="S10" s="561" t="b">
        <f>IF(P20="CUMPLE",IF(P32="CUMPLE",IF(P54="CUMPLE",IF(P72="CUMPLE",IF(P74="CUMPLE", TRUE,FALSE)))))</f>
        <v>0</v>
      </c>
    </row>
    <row r="11" spans="1:21" ht="33" x14ac:dyDescent="0.3">
      <c r="A11" s="643" t="s">
        <v>1028</v>
      </c>
      <c r="B11" s="183" t="s">
        <v>82</v>
      </c>
      <c r="C11" s="657" t="s">
        <v>909</v>
      </c>
      <c r="D11" s="682" t="s">
        <v>908</v>
      </c>
      <c r="E11" s="682" t="s">
        <v>374</v>
      </c>
      <c r="F11" s="644">
        <f>VLOOKUP(E11,ADMINISTRATIVAS!$A$9:$K$72,11,FALSE)</f>
        <v>80</v>
      </c>
      <c r="G11" s="652">
        <v>20</v>
      </c>
      <c r="H11" s="645" t="str">
        <f>IF(F11=G11,"CUMPLE",IF(F11&lt;G11,"MENOR","MAYOR"))</f>
        <v>MAYOR</v>
      </c>
      <c r="I11" s="646">
        <v>40</v>
      </c>
      <c r="J11" s="646" t="str">
        <f>IF($F11=I11,"CUMPLE",IF($F11&lt;I11,"MENOR","MAYOR"))</f>
        <v>MAYOR</v>
      </c>
      <c r="K11" s="653">
        <v>60</v>
      </c>
      <c r="L11" s="648" t="str">
        <f t="shared" si="0"/>
        <v>MAYOR</v>
      </c>
      <c r="M11" s="649">
        <v>80</v>
      </c>
      <c r="N11" s="649" t="str">
        <f t="shared" si="1"/>
        <v>CUMPLE</v>
      </c>
      <c r="O11" s="650">
        <v>100</v>
      </c>
      <c r="P11" s="651" t="str">
        <f t="shared" si="2"/>
        <v>MENOR</v>
      </c>
      <c r="R11" s="654" t="s">
        <v>1092</v>
      </c>
      <c r="S11" s="561" t="b">
        <f>IF(N20="CUMPLE",IF(N32="CUMPLE",IF(N54="CUMPLE",IF(N72="CUMPLE", TRUE,FALSE))))</f>
        <v>0</v>
      </c>
    </row>
    <row r="12" spans="1:21" ht="231" x14ac:dyDescent="0.3">
      <c r="A12" s="643" t="s">
        <v>1029</v>
      </c>
      <c r="B12" s="183" t="s">
        <v>82</v>
      </c>
      <c r="C12" s="657" t="s">
        <v>910</v>
      </c>
      <c r="D12" s="682" t="s">
        <v>908</v>
      </c>
      <c r="E12" s="682" t="s">
        <v>326</v>
      </c>
      <c r="F12" s="644">
        <f>VLOOKUP(E12,ADMINISTRATIVAS!$A$9:$K$72,11,FALSE)</f>
        <v>80</v>
      </c>
      <c r="G12" s="652">
        <v>20</v>
      </c>
      <c r="H12" s="645" t="str">
        <f>IF(F12=G12,"CUMPLE",IF(F12&lt;G12,"MENOR","MAYOR"))</f>
        <v>MAYOR</v>
      </c>
      <c r="I12" s="646">
        <v>40</v>
      </c>
      <c r="J12" s="646" t="str">
        <f>IF($F12=I12,"CUMPLE",IF($F12&lt;I12,"MENOR","MAYOR"))</f>
        <v>MAYOR</v>
      </c>
      <c r="K12" s="653">
        <v>60</v>
      </c>
      <c r="L12" s="648" t="str">
        <f t="shared" si="0"/>
        <v>MAYOR</v>
      </c>
      <c r="M12" s="649">
        <v>80</v>
      </c>
      <c r="N12" s="649" t="str">
        <f t="shared" si="1"/>
        <v>CUMPLE</v>
      </c>
      <c r="O12" s="650">
        <v>100</v>
      </c>
      <c r="P12" s="651" t="str">
        <f t="shared" si="2"/>
        <v>MENOR</v>
      </c>
      <c r="R12" s="648" t="s">
        <v>1093</v>
      </c>
      <c r="S12" s="561" t="b">
        <f>IF(L20="CUMPLE",IF(L32="CUMPLE",IF(L54="CUMPLE",TRUE,FALSE)))</f>
        <v>1</v>
      </c>
    </row>
    <row r="13" spans="1:21" ht="15" customHeight="1" x14ac:dyDescent="0.3">
      <c r="A13" s="655" t="s">
        <v>1030</v>
      </c>
      <c r="B13" s="656" t="s">
        <v>82</v>
      </c>
      <c r="C13" s="695" t="s">
        <v>911</v>
      </c>
      <c r="D13" s="683" t="s">
        <v>912</v>
      </c>
      <c r="E13" s="683" t="s">
        <v>847</v>
      </c>
      <c r="F13" s="644">
        <f>VLOOKUP(E13,PHVA!$B$15:$K$36,10,FALSE)</f>
        <v>100</v>
      </c>
      <c r="G13" s="652">
        <v>20</v>
      </c>
      <c r="H13" s="645" t="str">
        <f t="shared" ref="H13:H18" si="3">IF(F13=G13,"CUMPLE",IF(F13&lt;G13,"MENOR","MAYOR"))</f>
        <v>MAYOR</v>
      </c>
      <c r="I13" s="646">
        <v>40</v>
      </c>
      <c r="J13" s="646" t="str">
        <f t="shared" ref="J13:J31" si="4">IF($F13=I13,"CUMPLE",IF($F13&lt;I13,"MENOR","MAYOR"))</f>
        <v>MAYOR</v>
      </c>
      <c r="K13" s="653">
        <v>60</v>
      </c>
      <c r="L13" s="648" t="str">
        <f t="shared" si="0"/>
        <v>MAYOR</v>
      </c>
      <c r="M13" s="649">
        <v>80</v>
      </c>
      <c r="N13" s="649" t="str">
        <f t="shared" si="1"/>
        <v>MAYOR</v>
      </c>
      <c r="O13" s="650">
        <v>100</v>
      </c>
      <c r="P13" s="651" t="str">
        <f t="shared" si="2"/>
        <v>CUMPLE</v>
      </c>
      <c r="R13" s="646" t="s">
        <v>1094</v>
      </c>
      <c r="S13" s="561" t="b">
        <f>IF(J20="CUMPLE",IF(J32="CUMPLE",TRUE,FALSE))</f>
        <v>1</v>
      </c>
    </row>
    <row r="14" spans="1:21" x14ac:dyDescent="0.3">
      <c r="A14" s="655"/>
      <c r="B14" s="656"/>
      <c r="C14" s="695"/>
      <c r="D14" s="682" t="s">
        <v>908</v>
      </c>
      <c r="E14" s="683" t="s">
        <v>250</v>
      </c>
      <c r="F14" s="644">
        <f>VLOOKUP(E14,ADMINISTRATIVAS!$A$9:$K$72,11,FALSE)</f>
        <v>100</v>
      </c>
      <c r="G14" s="652">
        <v>20</v>
      </c>
      <c r="H14" s="645" t="str">
        <f>IF(F14=G14,"CUMPLE",IF(F14&lt;G14,"MENOR","MAYOR"))</f>
        <v>MAYOR</v>
      </c>
      <c r="I14" s="646">
        <v>40</v>
      </c>
      <c r="J14" s="646" t="str">
        <f>IF($F14=I14,"CUMPLE",IF($F14&lt;I14,"MENOR","MAYOR"))</f>
        <v>MAYOR</v>
      </c>
      <c r="K14" s="653">
        <v>60</v>
      </c>
      <c r="L14" s="648" t="str">
        <f t="shared" si="0"/>
        <v>MAYOR</v>
      </c>
      <c r="M14" s="649">
        <v>80</v>
      </c>
      <c r="N14" s="649" t="str">
        <f t="shared" si="1"/>
        <v>MAYOR</v>
      </c>
      <c r="O14" s="650">
        <v>100</v>
      </c>
      <c r="P14" s="651" t="str">
        <f t="shared" si="2"/>
        <v>CUMPLE</v>
      </c>
      <c r="R14" s="658" t="s">
        <v>1095</v>
      </c>
      <c r="S14" s="561" t="b">
        <f>IF(H20="CUMPLE",TRUE,FALSE)</f>
        <v>1</v>
      </c>
    </row>
    <row r="15" spans="1:21" ht="17.25" thickBot="1" x14ac:dyDescent="0.35">
      <c r="A15" s="655"/>
      <c r="B15" s="656"/>
      <c r="C15" s="695"/>
      <c r="D15" s="683" t="s">
        <v>912</v>
      </c>
      <c r="E15" s="683" t="s">
        <v>855</v>
      </c>
      <c r="F15" s="644">
        <f>VLOOKUP(E15,PHVA!$B$15:$K$36,10,FALSE)</f>
        <v>80</v>
      </c>
      <c r="G15" s="652">
        <v>20</v>
      </c>
      <c r="H15" s="645" t="str">
        <f t="shared" si="3"/>
        <v>MAYOR</v>
      </c>
      <c r="I15" s="646">
        <v>40</v>
      </c>
      <c r="J15" s="646" t="str">
        <f t="shared" si="4"/>
        <v>MAYOR</v>
      </c>
      <c r="K15" s="653">
        <v>60</v>
      </c>
      <c r="L15" s="648" t="str">
        <f t="shared" si="0"/>
        <v>MAYOR</v>
      </c>
      <c r="M15" s="649">
        <v>80</v>
      </c>
      <c r="N15" s="649" t="str">
        <f t="shared" si="1"/>
        <v>CUMPLE</v>
      </c>
      <c r="O15" s="650">
        <v>100</v>
      </c>
      <c r="P15" s="651" t="str">
        <f t="shared" si="2"/>
        <v>MENOR</v>
      </c>
    </row>
    <row r="16" spans="1:21" ht="84" thickTop="1" thickBot="1" x14ac:dyDescent="0.35">
      <c r="A16" s="659" t="s">
        <v>915</v>
      </c>
      <c r="B16" s="660" t="s">
        <v>179</v>
      </c>
      <c r="C16" s="661" t="s">
        <v>913</v>
      </c>
      <c r="D16" s="684" t="s">
        <v>914</v>
      </c>
      <c r="E16" s="684" t="s">
        <v>915</v>
      </c>
      <c r="F16" s="662">
        <v>80</v>
      </c>
      <c r="G16" s="663">
        <v>20</v>
      </c>
      <c r="H16" s="664" t="str">
        <f t="shared" si="3"/>
        <v>MAYOR</v>
      </c>
      <c r="I16" s="665">
        <v>40</v>
      </c>
      <c r="J16" s="665" t="str">
        <f t="shared" si="4"/>
        <v>MAYOR</v>
      </c>
      <c r="K16" s="666">
        <v>60</v>
      </c>
      <c r="L16" s="666" t="str">
        <f t="shared" si="0"/>
        <v>MAYOR</v>
      </c>
      <c r="M16" s="667">
        <v>80</v>
      </c>
      <c r="N16" s="667" t="str">
        <f t="shared" si="1"/>
        <v>CUMPLE</v>
      </c>
      <c r="O16" s="668">
        <v>100</v>
      </c>
      <c r="P16" s="668" t="str">
        <f t="shared" si="2"/>
        <v>MENOR</v>
      </c>
      <c r="R16" s="669" t="s">
        <v>1096</v>
      </c>
      <c r="S16" s="669" t="str">
        <f>IF($S$10=TRUE,"OPTIMIZADO",IF($S$11=TRUE,"GESTIONADO CUANTITATIVAMENTE",IF($S$12=TRUE,"DEFINIDO",IF($S$13=TRUE,"GESTIONADO",IF($S$14=TRUE,"INICIAL","NO ALCANZA NIVEL INICIAL")))))</f>
        <v>DEFINIDO</v>
      </c>
    </row>
    <row r="17" spans="1:16" ht="116.25" thickTop="1" x14ac:dyDescent="0.3">
      <c r="A17" s="643" t="s">
        <v>1031</v>
      </c>
      <c r="B17" s="183" t="s">
        <v>82</v>
      </c>
      <c r="C17" s="657" t="s">
        <v>916</v>
      </c>
      <c r="D17" s="682" t="s">
        <v>908</v>
      </c>
      <c r="E17" s="683" t="s">
        <v>250</v>
      </c>
      <c r="F17" s="644">
        <f>VLOOKUP(E17,ADMINISTRATIVAS!$A$9:$K$72,11,FALSE)</f>
        <v>100</v>
      </c>
      <c r="G17" s="652">
        <v>20</v>
      </c>
      <c r="H17" s="645" t="str">
        <f>IF(F17=G17,"CUMPLE",IF(F17&lt;G17,"MENOR","MAYOR"))</f>
        <v>MAYOR</v>
      </c>
      <c r="I17" s="646">
        <v>40</v>
      </c>
      <c r="J17" s="646" t="str">
        <f>IF($F17=I17,"CUMPLE",IF($F17&lt;I17,"MENOR","MAYOR"))</f>
        <v>MAYOR</v>
      </c>
      <c r="K17" s="653">
        <v>60</v>
      </c>
      <c r="L17" s="648" t="str">
        <f t="shared" si="0"/>
        <v>MAYOR</v>
      </c>
      <c r="M17" s="649">
        <v>80</v>
      </c>
      <c r="N17" s="649" t="str">
        <f t="shared" si="1"/>
        <v>MAYOR</v>
      </c>
      <c r="O17" s="650">
        <v>100</v>
      </c>
      <c r="P17" s="651" t="str">
        <f t="shared" si="2"/>
        <v>CUMPLE</v>
      </c>
    </row>
    <row r="18" spans="1:16" ht="49.5" x14ac:dyDescent="0.3">
      <c r="A18" s="643" t="s">
        <v>1032</v>
      </c>
      <c r="B18" s="183" t="s">
        <v>82</v>
      </c>
      <c r="C18" s="657" t="s">
        <v>917</v>
      </c>
      <c r="D18" s="683" t="s">
        <v>912</v>
      </c>
      <c r="E18" s="683" t="s">
        <v>847</v>
      </c>
      <c r="F18" s="644">
        <f>VLOOKUP(E18,PHVA!$B$15:$K$36,10,FALSE)</f>
        <v>100</v>
      </c>
      <c r="G18" s="652">
        <v>60</v>
      </c>
      <c r="H18" s="645" t="str">
        <f t="shared" si="3"/>
        <v>MAYOR</v>
      </c>
      <c r="I18" s="646">
        <v>60</v>
      </c>
      <c r="J18" s="646" t="str">
        <f t="shared" si="4"/>
        <v>MAYOR</v>
      </c>
      <c r="K18" s="653">
        <v>60</v>
      </c>
      <c r="L18" s="648" t="str">
        <f t="shared" si="0"/>
        <v>MAYOR</v>
      </c>
      <c r="M18" s="649">
        <v>80</v>
      </c>
      <c r="N18" s="649" t="str">
        <f t="shared" si="1"/>
        <v>MAYOR</v>
      </c>
      <c r="O18" s="650">
        <v>100</v>
      </c>
      <c r="P18" s="651" t="str">
        <f t="shared" si="2"/>
        <v>CUMPLE</v>
      </c>
    </row>
    <row r="19" spans="1:16" ht="49.5" x14ac:dyDescent="0.3">
      <c r="A19" s="643" t="s">
        <v>1033</v>
      </c>
      <c r="B19" s="183" t="s">
        <v>82</v>
      </c>
      <c r="C19" s="657" t="s">
        <v>918</v>
      </c>
      <c r="D19" s="683" t="s">
        <v>919</v>
      </c>
      <c r="E19" s="430" t="s">
        <v>825</v>
      </c>
      <c r="F19" s="644">
        <f>VLOOKUP(E19,TECNICAS!$A$11:$K$115,11)</f>
        <v>80</v>
      </c>
      <c r="G19" s="652">
        <v>20</v>
      </c>
      <c r="H19" s="645" t="str">
        <f>IF(F19=G19,"CUMPLE",IF(F19&lt;G19,"MENOR","MAYOR"))</f>
        <v>MAYOR</v>
      </c>
      <c r="I19" s="646">
        <v>40</v>
      </c>
      <c r="J19" s="646" t="str">
        <f>IF($F19=I19,"CUMPLE",IF($F19&lt;I19,"MENOR","MAYOR"))</f>
        <v>MAYOR</v>
      </c>
      <c r="K19" s="653">
        <v>60</v>
      </c>
      <c r="L19" s="648" t="str">
        <f t="shared" si="0"/>
        <v>MAYOR</v>
      </c>
      <c r="M19" s="649">
        <v>60</v>
      </c>
      <c r="N19" s="649" t="str">
        <f t="shared" si="1"/>
        <v>MAYOR</v>
      </c>
      <c r="O19" s="650">
        <v>80</v>
      </c>
      <c r="P19" s="651" t="str">
        <f t="shared" si="2"/>
        <v>CUMPLE</v>
      </c>
    </row>
    <row r="20" spans="1:16" x14ac:dyDescent="0.3">
      <c r="A20" s="688" t="s">
        <v>1034</v>
      </c>
      <c r="B20" s="689"/>
      <c r="C20" s="696"/>
      <c r="D20" s="689"/>
      <c r="E20" s="690"/>
      <c r="F20" s="671">
        <f>SUM(F10:F19)</f>
        <v>880</v>
      </c>
      <c r="G20" s="672">
        <f>SUM(G10:G19)</f>
        <v>260</v>
      </c>
      <c r="H20" s="670" t="str">
        <f>IFERROR(VLOOKUP("MENOR",H10:H19,1,FALSE),"CUMPLE")</f>
        <v>CUMPLE</v>
      </c>
      <c r="I20" s="672">
        <f>SUM(I10:I19)</f>
        <v>440</v>
      </c>
      <c r="J20" s="670" t="str">
        <f>IFERROR(VLOOKUP("MENOR",J10:J19,1,FALSE),"CUMPLE")</f>
        <v>CUMPLE</v>
      </c>
      <c r="K20" s="672">
        <f>SUM(K10:K19)</f>
        <v>600</v>
      </c>
      <c r="L20" s="670" t="str">
        <f>IFERROR(VLOOKUP("MENOR",L10:L19,1,FALSE),"CUMPLE")</f>
        <v>CUMPLE</v>
      </c>
      <c r="M20" s="672">
        <f>SUM(M10:M19)</f>
        <v>780</v>
      </c>
      <c r="N20" s="670" t="str">
        <f>IFERROR(VLOOKUP("MENOR",N10:N19,1,FALSE),"CUMPLE")</f>
        <v>CUMPLE</v>
      </c>
      <c r="O20" s="672">
        <f>SUM(O10:O19)</f>
        <v>980</v>
      </c>
      <c r="P20" s="670" t="str">
        <f>IFERROR(VLOOKUP("MENOR",P10:P19,1,FALSE),"CUMPLE")</f>
        <v>MENOR</v>
      </c>
    </row>
    <row r="21" spans="1:16" ht="49.5" x14ac:dyDescent="0.3">
      <c r="A21" s="659" t="s">
        <v>920</v>
      </c>
      <c r="B21" s="660" t="s">
        <v>179</v>
      </c>
      <c r="C21" s="661" t="s">
        <v>220</v>
      </c>
      <c r="D21" s="684" t="s">
        <v>914</v>
      </c>
      <c r="E21" s="684" t="s">
        <v>920</v>
      </c>
      <c r="F21" s="662">
        <v>80</v>
      </c>
      <c r="G21" s="663" t="s">
        <v>82</v>
      </c>
      <c r="H21" s="663" t="s">
        <v>82</v>
      </c>
      <c r="I21" s="665">
        <v>40</v>
      </c>
      <c r="J21" s="646" t="str">
        <f t="shared" si="4"/>
        <v>MAYOR</v>
      </c>
      <c r="K21" s="673">
        <v>60</v>
      </c>
      <c r="L21" s="673" t="str">
        <f>IF($F21=K21,"CUMPLE",IF($F21&lt;K21,"MENOR","MAYOR"))</f>
        <v>MAYOR</v>
      </c>
      <c r="M21" s="667">
        <v>80</v>
      </c>
      <c r="N21" s="667" t="str">
        <f>IF($F21=M21,"CUMPLE",IF($F21&lt;M21,"MENOR","MAYOR"))</f>
        <v>CUMPLE</v>
      </c>
      <c r="O21" s="674">
        <v>100</v>
      </c>
      <c r="P21" s="668" t="str">
        <f>IF($F21=O21,"CUMPLE",IF($F21&lt;O21,"MENOR","MAYOR"))</f>
        <v>MENOR</v>
      </c>
    </row>
    <row r="22" spans="1:16" ht="48.75" customHeight="1" x14ac:dyDescent="0.3">
      <c r="A22" s="659" t="s">
        <v>1035</v>
      </c>
      <c r="B22" s="660" t="s">
        <v>82</v>
      </c>
      <c r="C22" s="661" t="s">
        <v>921</v>
      </c>
      <c r="D22" s="684" t="s">
        <v>914</v>
      </c>
      <c r="E22" s="684" t="s">
        <v>920</v>
      </c>
      <c r="F22" s="662">
        <v>80</v>
      </c>
      <c r="G22" s="663" t="s">
        <v>82</v>
      </c>
      <c r="H22" s="663" t="s">
        <v>82</v>
      </c>
      <c r="I22" s="665">
        <v>60</v>
      </c>
      <c r="J22" s="646" t="str">
        <f t="shared" si="4"/>
        <v>MAYOR</v>
      </c>
      <c r="K22" s="673">
        <v>60</v>
      </c>
      <c r="L22" s="673" t="str">
        <f>IF($F22=K22,"CUMPLE",IF($F22&lt;K22,"MENOR","MAYOR"))</f>
        <v>MAYOR</v>
      </c>
      <c r="M22" s="667">
        <v>80</v>
      </c>
      <c r="N22" s="667" t="str">
        <f>IF($F22=M22,"CUMPLE",IF($F22&lt;M22,"MENOR","MAYOR"))</f>
        <v>CUMPLE</v>
      </c>
      <c r="O22" s="674">
        <v>100</v>
      </c>
      <c r="P22" s="668" t="str">
        <f>IF($F22=O22,"CUMPLE",IF($F22&lt;O22,"MENOR","MAYOR"))</f>
        <v>MENOR</v>
      </c>
    </row>
    <row r="23" spans="1:16" ht="33" x14ac:dyDescent="0.3">
      <c r="A23" s="643" t="s">
        <v>1036</v>
      </c>
      <c r="B23" s="183" t="s">
        <v>82</v>
      </c>
      <c r="C23" s="657" t="s">
        <v>922</v>
      </c>
      <c r="D23" s="683" t="s">
        <v>912</v>
      </c>
      <c r="E23" s="682" t="s">
        <v>857</v>
      </c>
      <c r="F23" s="644">
        <f>VLOOKUP(E23,PHVA!$B$15:$K$36,10,FALSE)</f>
        <v>80</v>
      </c>
      <c r="G23" s="652" t="s">
        <v>82</v>
      </c>
      <c r="H23" s="652" t="s">
        <v>82</v>
      </c>
      <c r="I23" s="646">
        <v>40</v>
      </c>
      <c r="J23" s="646" t="str">
        <f t="shared" si="4"/>
        <v>MAYOR</v>
      </c>
      <c r="K23" s="648">
        <v>60</v>
      </c>
      <c r="L23" s="648" t="str">
        <f>IF($F23=K23,"CUMPLE",IF($F23&lt;K23,"MENOR","MAYOR"))</f>
        <v>MAYOR</v>
      </c>
      <c r="M23" s="649">
        <v>80</v>
      </c>
      <c r="N23" s="649" t="str">
        <f>IF($F23=M23,"CUMPLE",IF($F23&lt;M23,"MENOR","MAYOR"))</f>
        <v>CUMPLE</v>
      </c>
      <c r="O23" s="650">
        <v>100</v>
      </c>
      <c r="P23" s="651" t="str">
        <f>IF($F23=O23,"CUMPLE",IF($F23&lt;O23,"MENOR","MAYOR"))</f>
        <v>MENOR</v>
      </c>
    </row>
    <row r="24" spans="1:16" ht="115.5" x14ac:dyDescent="0.3">
      <c r="A24" s="643" t="s">
        <v>1037</v>
      </c>
      <c r="B24" s="183" t="s">
        <v>82</v>
      </c>
      <c r="C24" s="657" t="s">
        <v>923</v>
      </c>
      <c r="D24" s="683" t="s">
        <v>919</v>
      </c>
      <c r="E24" s="607" t="s">
        <v>817</v>
      </c>
      <c r="F24" s="644">
        <f>VLOOKUP(E24,TECNICAS!$A$11:$K$115,11)</f>
        <v>80</v>
      </c>
      <c r="G24" s="652" t="s">
        <v>82</v>
      </c>
      <c r="H24" s="652" t="s">
        <v>82</v>
      </c>
      <c r="I24" s="646">
        <v>40</v>
      </c>
      <c r="J24" s="646" t="str">
        <f t="shared" si="4"/>
        <v>MAYOR</v>
      </c>
      <c r="K24" s="648">
        <v>60</v>
      </c>
      <c r="L24" s="648" t="str">
        <f t="shared" ref="L24:L31" si="5">IF($F24=K24,"CUMPLE",IF($F24&lt;K24,"MENOR","MAYOR"))</f>
        <v>MAYOR</v>
      </c>
      <c r="M24" s="649">
        <v>80</v>
      </c>
      <c r="N24" s="649" t="str">
        <f t="shared" ref="N24:N31" si="6">IF($F24=M24,"CUMPLE",IF($F24&lt;M24,"MENOR","MAYOR"))</f>
        <v>CUMPLE</v>
      </c>
      <c r="O24" s="650">
        <v>100</v>
      </c>
      <c r="P24" s="651" t="str">
        <f t="shared" ref="P24:P31" si="7">IF($F24=O24,"CUMPLE",IF($F24&lt;O24,"MENOR","MAYOR"))</f>
        <v>MENOR</v>
      </c>
    </row>
    <row r="25" spans="1:16" ht="165" x14ac:dyDescent="0.3">
      <c r="A25" s="643" t="s">
        <v>1038</v>
      </c>
      <c r="B25" s="183" t="s">
        <v>82</v>
      </c>
      <c r="C25" s="657" t="s">
        <v>924</v>
      </c>
      <c r="D25" s="682" t="s">
        <v>908</v>
      </c>
      <c r="E25" s="682" t="s">
        <v>345</v>
      </c>
      <c r="F25" s="644">
        <f>VLOOKUP(E25,ADMINISTRATIVAS!$A$9:$K$72,11,FALSE)</f>
        <v>80</v>
      </c>
      <c r="G25" s="652" t="s">
        <v>82</v>
      </c>
      <c r="H25" s="652" t="s">
        <v>82</v>
      </c>
      <c r="I25" s="646">
        <v>40</v>
      </c>
      <c r="J25" s="646" t="str">
        <f t="shared" si="4"/>
        <v>MAYOR</v>
      </c>
      <c r="K25" s="648">
        <v>60</v>
      </c>
      <c r="L25" s="648" t="str">
        <f t="shared" si="5"/>
        <v>MAYOR</v>
      </c>
      <c r="M25" s="649">
        <v>80</v>
      </c>
      <c r="N25" s="649" t="str">
        <f t="shared" si="6"/>
        <v>CUMPLE</v>
      </c>
      <c r="O25" s="650">
        <v>100</v>
      </c>
      <c r="P25" s="651" t="str">
        <f t="shared" si="7"/>
        <v>MENOR</v>
      </c>
    </row>
    <row r="26" spans="1:16" ht="132" x14ac:dyDescent="0.3">
      <c r="A26" s="643" t="s">
        <v>1039</v>
      </c>
      <c r="B26" s="183" t="s">
        <v>82</v>
      </c>
      <c r="C26" s="657" t="s">
        <v>1596</v>
      </c>
      <c r="D26" s="682" t="s">
        <v>908</v>
      </c>
      <c r="E26" s="685" t="s">
        <v>405</v>
      </c>
      <c r="F26" s="644">
        <f>VLOOKUP(E26,ADMINISTRATIVAS!$A$9:$K$72,11,FALSE)</f>
        <v>60</v>
      </c>
      <c r="G26" s="652" t="s">
        <v>82</v>
      </c>
      <c r="H26" s="652" t="s">
        <v>82</v>
      </c>
      <c r="I26" s="646">
        <v>40</v>
      </c>
      <c r="J26" s="646" t="str">
        <f t="shared" si="4"/>
        <v>MAYOR</v>
      </c>
      <c r="K26" s="648">
        <v>60</v>
      </c>
      <c r="L26" s="648" t="str">
        <f t="shared" si="5"/>
        <v>CUMPLE</v>
      </c>
      <c r="M26" s="649">
        <v>80</v>
      </c>
      <c r="N26" s="649" t="str">
        <f t="shared" si="6"/>
        <v>MENOR</v>
      </c>
      <c r="O26" s="650">
        <v>100</v>
      </c>
      <c r="P26" s="651" t="str">
        <f t="shared" si="7"/>
        <v>MENOR</v>
      </c>
    </row>
    <row r="27" spans="1:16" ht="33" x14ac:dyDescent="0.3">
      <c r="A27" s="643" t="s">
        <v>1040</v>
      </c>
      <c r="B27" s="183" t="s">
        <v>82</v>
      </c>
      <c r="C27" s="657" t="s">
        <v>925</v>
      </c>
      <c r="D27" s="682" t="s">
        <v>908</v>
      </c>
      <c r="E27" s="685" t="s">
        <v>261</v>
      </c>
      <c r="F27" s="644">
        <f>VLOOKUP(E27,ADMINISTRATIVAS!$A$9:$K$72,11,FALSE)</f>
        <v>84</v>
      </c>
      <c r="G27" s="652" t="s">
        <v>82</v>
      </c>
      <c r="H27" s="652" t="s">
        <v>82</v>
      </c>
      <c r="I27" s="646">
        <v>40</v>
      </c>
      <c r="J27" s="646" t="str">
        <f t="shared" si="4"/>
        <v>MAYOR</v>
      </c>
      <c r="K27" s="648">
        <v>60</v>
      </c>
      <c r="L27" s="648" t="str">
        <f t="shared" si="5"/>
        <v>MAYOR</v>
      </c>
      <c r="M27" s="649">
        <v>80</v>
      </c>
      <c r="N27" s="649" t="str">
        <f t="shared" si="6"/>
        <v>MAYOR</v>
      </c>
      <c r="O27" s="650">
        <v>100</v>
      </c>
      <c r="P27" s="651" t="str">
        <f t="shared" si="7"/>
        <v>MENOR</v>
      </c>
    </row>
    <row r="28" spans="1:16" x14ac:dyDescent="0.3">
      <c r="A28" s="643" t="s">
        <v>1041</v>
      </c>
      <c r="B28" s="183" t="s">
        <v>82</v>
      </c>
      <c r="C28" s="657" t="s">
        <v>926</v>
      </c>
      <c r="D28" s="682" t="s">
        <v>908</v>
      </c>
      <c r="E28" s="685" t="s">
        <v>288</v>
      </c>
      <c r="F28" s="644">
        <f>VLOOKUP(E28,ADMINISTRATIVAS!$A$9:$K$72,11,FALSE)</f>
        <v>80</v>
      </c>
      <c r="G28" s="652" t="s">
        <v>82</v>
      </c>
      <c r="H28" s="652" t="s">
        <v>82</v>
      </c>
      <c r="I28" s="646">
        <v>40</v>
      </c>
      <c r="J28" s="646" t="str">
        <f t="shared" si="4"/>
        <v>MAYOR</v>
      </c>
      <c r="K28" s="648">
        <v>60</v>
      </c>
      <c r="L28" s="648" t="str">
        <f t="shared" si="5"/>
        <v>MAYOR</v>
      </c>
      <c r="M28" s="649">
        <v>80</v>
      </c>
      <c r="N28" s="649" t="str">
        <f t="shared" si="6"/>
        <v>CUMPLE</v>
      </c>
      <c r="O28" s="650">
        <v>100</v>
      </c>
      <c r="P28" s="651" t="str">
        <f t="shared" si="7"/>
        <v>MENOR</v>
      </c>
    </row>
    <row r="29" spans="1:16" x14ac:dyDescent="0.3">
      <c r="A29" s="643" t="s">
        <v>1042</v>
      </c>
      <c r="B29" s="183" t="s">
        <v>82</v>
      </c>
      <c r="C29" s="657" t="s">
        <v>927</v>
      </c>
      <c r="D29" s="683" t="s">
        <v>919</v>
      </c>
      <c r="E29" s="607" t="s">
        <v>647</v>
      </c>
      <c r="F29" s="644">
        <f>VLOOKUP(E29,TECNICAS!$A$11:$K$115,11)</f>
        <v>80</v>
      </c>
      <c r="G29" s="652" t="s">
        <v>82</v>
      </c>
      <c r="H29" s="652" t="s">
        <v>82</v>
      </c>
      <c r="I29" s="646">
        <v>40</v>
      </c>
      <c r="J29" s="646" t="str">
        <f t="shared" si="4"/>
        <v>MAYOR</v>
      </c>
      <c r="K29" s="648">
        <v>60</v>
      </c>
      <c r="L29" s="648" t="str">
        <f t="shared" si="5"/>
        <v>MAYOR</v>
      </c>
      <c r="M29" s="649">
        <v>80</v>
      </c>
      <c r="N29" s="649" t="str">
        <f t="shared" si="6"/>
        <v>CUMPLE</v>
      </c>
      <c r="O29" s="650">
        <v>100</v>
      </c>
      <c r="P29" s="651" t="str">
        <f t="shared" si="7"/>
        <v>MENOR</v>
      </c>
    </row>
    <row r="30" spans="1:16" x14ac:dyDescent="0.3">
      <c r="A30" s="643" t="s">
        <v>1043</v>
      </c>
      <c r="B30" s="183" t="s">
        <v>82</v>
      </c>
      <c r="C30" s="657" t="s">
        <v>928</v>
      </c>
      <c r="D30" s="683" t="s">
        <v>919</v>
      </c>
      <c r="E30" s="607" t="s">
        <v>656</v>
      </c>
      <c r="F30" s="644">
        <f>VLOOKUP(E30,TECNICAS!$A$11:$K$115,11)</f>
        <v>80</v>
      </c>
      <c r="G30" s="652" t="s">
        <v>82</v>
      </c>
      <c r="H30" s="652" t="s">
        <v>82</v>
      </c>
      <c r="I30" s="646">
        <v>40</v>
      </c>
      <c r="J30" s="646" t="str">
        <f t="shared" si="4"/>
        <v>MAYOR</v>
      </c>
      <c r="K30" s="648">
        <v>60</v>
      </c>
      <c r="L30" s="648" t="str">
        <f t="shared" si="5"/>
        <v>MAYOR</v>
      </c>
      <c r="M30" s="649">
        <v>80</v>
      </c>
      <c r="N30" s="649" t="str">
        <f t="shared" si="6"/>
        <v>CUMPLE</v>
      </c>
      <c r="O30" s="650">
        <v>100</v>
      </c>
      <c r="P30" s="651" t="str">
        <f t="shared" si="7"/>
        <v>MENOR</v>
      </c>
    </row>
    <row r="31" spans="1:16" x14ac:dyDescent="0.3">
      <c r="A31" s="643" t="s">
        <v>1044</v>
      </c>
      <c r="B31" s="183" t="s">
        <v>82</v>
      </c>
      <c r="C31" s="657" t="s">
        <v>929</v>
      </c>
      <c r="D31" s="683" t="s">
        <v>919</v>
      </c>
      <c r="E31" s="607" t="s">
        <v>689</v>
      </c>
      <c r="F31" s="644">
        <f>VLOOKUP(E31,TECNICAS!$A$11:$K$115,11)</f>
        <v>80</v>
      </c>
      <c r="G31" s="652" t="s">
        <v>82</v>
      </c>
      <c r="H31" s="652" t="s">
        <v>82</v>
      </c>
      <c r="I31" s="646">
        <v>40</v>
      </c>
      <c r="J31" s="646" t="str">
        <f t="shared" si="4"/>
        <v>MAYOR</v>
      </c>
      <c r="K31" s="648">
        <v>60</v>
      </c>
      <c r="L31" s="648" t="str">
        <f t="shared" si="5"/>
        <v>MAYOR</v>
      </c>
      <c r="M31" s="649">
        <v>80</v>
      </c>
      <c r="N31" s="649" t="str">
        <f t="shared" si="6"/>
        <v>CUMPLE</v>
      </c>
      <c r="O31" s="650">
        <v>100</v>
      </c>
      <c r="P31" s="651" t="str">
        <f t="shared" si="7"/>
        <v>MENOR</v>
      </c>
    </row>
    <row r="32" spans="1:16" x14ac:dyDescent="0.3">
      <c r="A32" s="688" t="s">
        <v>1045</v>
      </c>
      <c r="B32" s="689"/>
      <c r="C32" s="696"/>
      <c r="D32" s="689"/>
      <c r="E32" s="690"/>
      <c r="F32" s="676">
        <f>SUM(F21:F31)</f>
        <v>864</v>
      </c>
      <c r="G32" s="670">
        <f>SUM(G21:G31)</f>
        <v>0</v>
      </c>
      <c r="H32" s="675"/>
      <c r="I32" s="670">
        <f>SUM(I21:I31)</f>
        <v>460</v>
      </c>
      <c r="J32" s="670" t="str">
        <f>IFERROR(VLOOKUP("MENOR",J21:J31,1,FALSE),"CUMPLE")</f>
        <v>CUMPLE</v>
      </c>
      <c r="K32" s="670">
        <f>SUM(K21:K31)</f>
        <v>660</v>
      </c>
      <c r="L32" s="670" t="str">
        <f>IFERROR(VLOOKUP("MENOR",L21:L31,1,FALSE),"CUMPLE")</f>
        <v>CUMPLE</v>
      </c>
      <c r="M32" s="670">
        <f>SUM(M21:M31)</f>
        <v>880</v>
      </c>
      <c r="N32" s="670" t="str">
        <f>IFERROR(VLOOKUP("MENOR",N21:N31,1,FALSE),"CUMPLE")</f>
        <v>MENOR</v>
      </c>
      <c r="O32" s="670">
        <f>SUM(O21:O31)</f>
        <v>1100</v>
      </c>
      <c r="P32" s="670" t="str">
        <f>IFERROR(VLOOKUP("MENOR",P21:P31,1,FALSE),"CUMPLE")</f>
        <v>MENOR</v>
      </c>
    </row>
    <row r="33" spans="1:16" ht="33" x14ac:dyDescent="0.3">
      <c r="A33" s="643" t="s">
        <v>1046</v>
      </c>
      <c r="B33" s="183" t="s">
        <v>82</v>
      </c>
      <c r="C33" s="657" t="s">
        <v>930</v>
      </c>
      <c r="D33" s="682" t="s">
        <v>908</v>
      </c>
      <c r="E33" s="682" t="s">
        <v>304</v>
      </c>
      <c r="F33" s="644">
        <f>VLOOKUP(E33,ADMINISTRATIVAS!$A$9:$K$72,11,FALSE)</f>
        <v>80</v>
      </c>
      <c r="G33" s="652" t="s">
        <v>82</v>
      </c>
      <c r="H33" s="652" t="s">
        <v>82</v>
      </c>
      <c r="I33" s="646" t="s">
        <v>82</v>
      </c>
      <c r="J33" s="646" t="s">
        <v>82</v>
      </c>
      <c r="K33" s="648">
        <v>60</v>
      </c>
      <c r="L33" s="648" t="str">
        <f t="shared" ref="L33:L52" si="8">IF($F33=K33,"CUMPLE",IF($F33&lt;K33,"MENOR","MAYOR"))</f>
        <v>MAYOR</v>
      </c>
      <c r="M33" s="677">
        <v>80</v>
      </c>
      <c r="N33" s="649" t="str">
        <f t="shared" ref="N33:N52" si="9">IF($F33=M33,"CUMPLE",IF($F33&lt;M33,"MENOR","MAYOR"))</f>
        <v>CUMPLE</v>
      </c>
      <c r="O33" s="650">
        <v>100</v>
      </c>
      <c r="P33" s="651" t="str">
        <f t="shared" ref="P33:P52" si="10">IF($F33=O33,"CUMPLE",IF($F33&lt;O33,"MENOR","MAYOR"))</f>
        <v>MENOR</v>
      </c>
    </row>
    <row r="34" spans="1:16" x14ac:dyDescent="0.3">
      <c r="A34" s="643" t="s">
        <v>1047</v>
      </c>
      <c r="B34" s="183" t="s">
        <v>82</v>
      </c>
      <c r="C34" s="657" t="s">
        <v>931</v>
      </c>
      <c r="D34" s="682" t="s">
        <v>908</v>
      </c>
      <c r="E34" s="682" t="s">
        <v>317</v>
      </c>
      <c r="F34" s="644">
        <f>VLOOKUP(E34,ADMINISTRATIVAS!$A$9:$K$72,11,FALSE)</f>
        <v>87</v>
      </c>
      <c r="G34" s="652" t="s">
        <v>82</v>
      </c>
      <c r="H34" s="652" t="s">
        <v>82</v>
      </c>
      <c r="I34" s="646" t="s">
        <v>82</v>
      </c>
      <c r="J34" s="646" t="s">
        <v>82</v>
      </c>
      <c r="K34" s="648">
        <v>60</v>
      </c>
      <c r="L34" s="648" t="str">
        <f t="shared" si="8"/>
        <v>MAYOR</v>
      </c>
      <c r="M34" s="677">
        <v>80</v>
      </c>
      <c r="N34" s="649" t="str">
        <f t="shared" si="9"/>
        <v>MAYOR</v>
      </c>
      <c r="O34" s="650">
        <v>100</v>
      </c>
      <c r="P34" s="651" t="str">
        <f t="shared" si="10"/>
        <v>MENOR</v>
      </c>
    </row>
    <row r="35" spans="1:16" ht="33" x14ac:dyDescent="0.3">
      <c r="A35" s="643" t="s">
        <v>1048</v>
      </c>
      <c r="B35" s="183" t="s">
        <v>82</v>
      </c>
      <c r="C35" s="657" t="s">
        <v>932</v>
      </c>
      <c r="D35" s="682" t="s">
        <v>908</v>
      </c>
      <c r="E35" s="682" t="s">
        <v>337</v>
      </c>
      <c r="F35" s="644">
        <f>VLOOKUP(E35,ADMINISTRATIVAS!$A$9:$K$72,11,FALSE)</f>
        <v>80</v>
      </c>
      <c r="G35" s="652" t="s">
        <v>82</v>
      </c>
      <c r="H35" s="652" t="s">
        <v>82</v>
      </c>
      <c r="I35" s="646" t="s">
        <v>82</v>
      </c>
      <c r="J35" s="646" t="s">
        <v>82</v>
      </c>
      <c r="K35" s="648">
        <v>60</v>
      </c>
      <c r="L35" s="648" t="str">
        <f t="shared" si="8"/>
        <v>MAYOR</v>
      </c>
      <c r="M35" s="677">
        <v>80</v>
      </c>
      <c r="N35" s="649" t="str">
        <f t="shared" si="9"/>
        <v>CUMPLE</v>
      </c>
      <c r="O35" s="650">
        <v>100</v>
      </c>
      <c r="P35" s="651" t="str">
        <f t="shared" si="10"/>
        <v>MENOR</v>
      </c>
    </row>
    <row r="36" spans="1:16" x14ac:dyDescent="0.3">
      <c r="A36" s="643" t="s">
        <v>1049</v>
      </c>
      <c r="B36" s="183" t="s">
        <v>82</v>
      </c>
      <c r="C36" s="657" t="s">
        <v>933</v>
      </c>
      <c r="D36" s="683" t="s">
        <v>919</v>
      </c>
      <c r="E36" s="686" t="s">
        <v>470</v>
      </c>
      <c r="F36" s="644">
        <f>VLOOKUP(E36,TECNICAS!$A$11:$K$115,11)</f>
        <v>60</v>
      </c>
      <c r="G36" s="652" t="s">
        <v>82</v>
      </c>
      <c r="H36" s="652" t="s">
        <v>82</v>
      </c>
      <c r="I36" s="646" t="s">
        <v>82</v>
      </c>
      <c r="J36" s="646" t="s">
        <v>82</v>
      </c>
      <c r="K36" s="648">
        <v>60</v>
      </c>
      <c r="L36" s="648" t="str">
        <f t="shared" si="8"/>
        <v>CUMPLE</v>
      </c>
      <c r="M36" s="677">
        <v>80</v>
      </c>
      <c r="N36" s="649" t="str">
        <f t="shared" si="9"/>
        <v>MENOR</v>
      </c>
      <c r="O36" s="650">
        <v>100</v>
      </c>
      <c r="P36" s="651" t="str">
        <f t="shared" si="10"/>
        <v>MENOR</v>
      </c>
    </row>
    <row r="37" spans="1:16" x14ac:dyDescent="0.3">
      <c r="A37" s="643" t="s">
        <v>1050</v>
      </c>
      <c r="B37" s="183" t="s">
        <v>82</v>
      </c>
      <c r="C37" s="657" t="s">
        <v>934</v>
      </c>
      <c r="D37" s="683" t="s">
        <v>919</v>
      </c>
      <c r="E37" s="607" t="s">
        <v>509</v>
      </c>
      <c r="F37" s="644">
        <f>VLOOKUP(E37,TECNICAS!$A$11:$K$115,11)</f>
        <v>80</v>
      </c>
      <c r="G37" s="652" t="s">
        <v>82</v>
      </c>
      <c r="H37" s="652" t="s">
        <v>82</v>
      </c>
      <c r="I37" s="646" t="s">
        <v>82</v>
      </c>
      <c r="J37" s="646" t="s">
        <v>82</v>
      </c>
      <c r="K37" s="648">
        <v>60</v>
      </c>
      <c r="L37" s="648" t="str">
        <f t="shared" si="8"/>
        <v>MAYOR</v>
      </c>
      <c r="M37" s="677">
        <v>80</v>
      </c>
      <c r="N37" s="649" t="str">
        <f t="shared" si="9"/>
        <v>CUMPLE</v>
      </c>
      <c r="O37" s="650">
        <v>100</v>
      </c>
      <c r="P37" s="651" t="str">
        <f t="shared" si="10"/>
        <v>MENOR</v>
      </c>
    </row>
    <row r="38" spans="1:16" x14ac:dyDescent="0.3">
      <c r="A38" s="643" t="s">
        <v>1051</v>
      </c>
      <c r="B38" s="183" t="s">
        <v>82</v>
      </c>
      <c r="C38" s="657" t="s">
        <v>935</v>
      </c>
      <c r="D38" s="683" t="s">
        <v>919</v>
      </c>
      <c r="E38" s="607" t="s">
        <v>516</v>
      </c>
      <c r="F38" s="644">
        <f>VLOOKUP(E38,TECNICAS!$A$11:$K$115,11)</f>
        <v>80</v>
      </c>
      <c r="G38" s="652" t="s">
        <v>82</v>
      </c>
      <c r="H38" s="652" t="s">
        <v>82</v>
      </c>
      <c r="I38" s="646" t="s">
        <v>82</v>
      </c>
      <c r="J38" s="646" t="s">
        <v>82</v>
      </c>
      <c r="K38" s="648">
        <v>60</v>
      </c>
      <c r="L38" s="648" t="str">
        <f t="shared" si="8"/>
        <v>MAYOR</v>
      </c>
      <c r="M38" s="677">
        <v>80</v>
      </c>
      <c r="N38" s="649" t="str">
        <f t="shared" si="9"/>
        <v>CUMPLE</v>
      </c>
      <c r="O38" s="650">
        <v>100</v>
      </c>
      <c r="P38" s="651" t="str">
        <f t="shared" si="10"/>
        <v>MENOR</v>
      </c>
    </row>
    <row r="39" spans="1:16" x14ac:dyDescent="0.3">
      <c r="A39" s="643" t="s">
        <v>1052</v>
      </c>
      <c r="B39" s="183" t="s">
        <v>82</v>
      </c>
      <c r="C39" s="657" t="s">
        <v>936</v>
      </c>
      <c r="D39" s="683" t="s">
        <v>919</v>
      </c>
      <c r="E39" s="607" t="s">
        <v>583</v>
      </c>
      <c r="F39" s="644">
        <f>VLOOKUP(E39,TECNICAS!$A$11:$K$115,11)</f>
        <v>78</v>
      </c>
      <c r="G39" s="652" t="s">
        <v>82</v>
      </c>
      <c r="H39" s="652" t="s">
        <v>82</v>
      </c>
      <c r="I39" s="646" t="s">
        <v>82</v>
      </c>
      <c r="J39" s="646" t="s">
        <v>82</v>
      </c>
      <c r="K39" s="648">
        <v>60</v>
      </c>
      <c r="L39" s="648" t="str">
        <f t="shared" si="8"/>
        <v>MAYOR</v>
      </c>
      <c r="M39" s="677">
        <v>80</v>
      </c>
      <c r="N39" s="649" t="str">
        <f t="shared" si="9"/>
        <v>MENOR</v>
      </c>
      <c r="O39" s="650">
        <v>100</v>
      </c>
      <c r="P39" s="651" t="str">
        <f t="shared" si="10"/>
        <v>MENOR</v>
      </c>
    </row>
    <row r="40" spans="1:16" x14ac:dyDescent="0.3">
      <c r="A40" s="643" t="s">
        <v>1053</v>
      </c>
      <c r="B40" s="183" t="s">
        <v>82</v>
      </c>
      <c r="C40" s="657" t="s">
        <v>937</v>
      </c>
      <c r="D40" s="683" t="s">
        <v>919</v>
      </c>
      <c r="E40" s="607" t="s">
        <v>629</v>
      </c>
      <c r="F40" s="644">
        <f>VLOOKUP(E40,TECNICAS!$A$11:$K$115,11)</f>
        <v>80</v>
      </c>
      <c r="G40" s="652" t="s">
        <v>82</v>
      </c>
      <c r="H40" s="652" t="s">
        <v>82</v>
      </c>
      <c r="I40" s="646" t="s">
        <v>82</v>
      </c>
      <c r="J40" s="646" t="s">
        <v>82</v>
      </c>
      <c r="K40" s="648">
        <v>60</v>
      </c>
      <c r="L40" s="648" t="str">
        <f t="shared" si="8"/>
        <v>MAYOR</v>
      </c>
      <c r="M40" s="677">
        <v>80</v>
      </c>
      <c r="N40" s="649" t="str">
        <f t="shared" si="9"/>
        <v>CUMPLE</v>
      </c>
      <c r="O40" s="650">
        <v>100</v>
      </c>
      <c r="P40" s="651" t="str">
        <f t="shared" si="10"/>
        <v>MENOR</v>
      </c>
    </row>
    <row r="41" spans="1:16" x14ac:dyDescent="0.3">
      <c r="A41" s="643" t="s">
        <v>1054</v>
      </c>
      <c r="B41" s="183" t="s">
        <v>82</v>
      </c>
      <c r="C41" s="657" t="s">
        <v>938</v>
      </c>
      <c r="D41" s="683" t="s">
        <v>919</v>
      </c>
      <c r="E41" s="607" t="s">
        <v>682</v>
      </c>
      <c r="F41" s="644">
        <f>VLOOKUP(E41,TECNICAS!$A$11:$K$115,11)</f>
        <v>80</v>
      </c>
      <c r="G41" s="652" t="s">
        <v>82</v>
      </c>
      <c r="H41" s="652" t="s">
        <v>82</v>
      </c>
      <c r="I41" s="646" t="s">
        <v>82</v>
      </c>
      <c r="J41" s="646" t="s">
        <v>82</v>
      </c>
      <c r="K41" s="648">
        <v>60</v>
      </c>
      <c r="L41" s="648" t="str">
        <f t="shared" si="8"/>
        <v>MAYOR</v>
      </c>
      <c r="M41" s="677">
        <v>80</v>
      </c>
      <c r="N41" s="649" t="str">
        <f t="shared" si="9"/>
        <v>CUMPLE</v>
      </c>
      <c r="O41" s="650">
        <v>100</v>
      </c>
      <c r="P41" s="651" t="str">
        <f t="shared" si="10"/>
        <v>MENOR</v>
      </c>
    </row>
    <row r="42" spans="1:16" x14ac:dyDescent="0.3">
      <c r="A42" s="643" t="s">
        <v>1055</v>
      </c>
      <c r="B42" s="183" t="s">
        <v>82</v>
      </c>
      <c r="C42" s="657" t="s">
        <v>939</v>
      </c>
      <c r="D42" s="683" t="s">
        <v>919</v>
      </c>
      <c r="E42" s="607" t="s">
        <v>706</v>
      </c>
      <c r="F42" s="644">
        <f>VLOOKUP(E42,TECNICAS!$A$11:$K$115,11)</f>
        <v>80</v>
      </c>
      <c r="G42" s="652" t="s">
        <v>82</v>
      </c>
      <c r="H42" s="652" t="s">
        <v>82</v>
      </c>
      <c r="I42" s="646" t="s">
        <v>82</v>
      </c>
      <c r="J42" s="646" t="s">
        <v>82</v>
      </c>
      <c r="K42" s="648">
        <v>60</v>
      </c>
      <c r="L42" s="648" t="str">
        <f t="shared" si="8"/>
        <v>MAYOR</v>
      </c>
      <c r="M42" s="677">
        <v>80</v>
      </c>
      <c r="N42" s="649" t="str">
        <f t="shared" si="9"/>
        <v>CUMPLE</v>
      </c>
      <c r="O42" s="650">
        <v>100</v>
      </c>
      <c r="P42" s="651" t="str">
        <f t="shared" si="10"/>
        <v>MENOR</v>
      </c>
    </row>
    <row r="43" spans="1:16" x14ac:dyDescent="0.3">
      <c r="A43" s="643" t="s">
        <v>1056</v>
      </c>
      <c r="B43" s="183" t="s">
        <v>82</v>
      </c>
      <c r="C43" s="657" t="s">
        <v>940</v>
      </c>
      <c r="D43" s="683" t="s">
        <v>919</v>
      </c>
      <c r="E43" s="607" t="s">
        <v>723</v>
      </c>
      <c r="F43" s="644">
        <f>VLOOKUP(E43,TECNICAS!$A$11:$K$115,11)</f>
        <v>75</v>
      </c>
      <c r="G43" s="652" t="s">
        <v>82</v>
      </c>
      <c r="H43" s="652" t="s">
        <v>82</v>
      </c>
      <c r="I43" s="646" t="s">
        <v>82</v>
      </c>
      <c r="J43" s="646" t="s">
        <v>82</v>
      </c>
      <c r="K43" s="648">
        <v>60</v>
      </c>
      <c r="L43" s="648" t="str">
        <f t="shared" si="8"/>
        <v>MAYOR</v>
      </c>
      <c r="M43" s="677">
        <v>80</v>
      </c>
      <c r="N43" s="649" t="str">
        <f t="shared" si="9"/>
        <v>MENOR</v>
      </c>
      <c r="O43" s="650">
        <v>100</v>
      </c>
      <c r="P43" s="651" t="str">
        <f t="shared" si="10"/>
        <v>MENOR</v>
      </c>
    </row>
    <row r="44" spans="1:16" ht="49.5" x14ac:dyDescent="0.3">
      <c r="A44" s="643" t="s">
        <v>1057</v>
      </c>
      <c r="B44" s="183" t="s">
        <v>82</v>
      </c>
      <c r="C44" s="657" t="s">
        <v>941</v>
      </c>
      <c r="D44" s="683" t="s">
        <v>919</v>
      </c>
      <c r="E44" s="607" t="s">
        <v>745</v>
      </c>
      <c r="F44" s="644">
        <f>VLOOKUP(E44,TECNICAS!$A$11:$K$115,11)</f>
        <v>80</v>
      </c>
      <c r="G44" s="652" t="s">
        <v>82</v>
      </c>
      <c r="H44" s="652" t="s">
        <v>82</v>
      </c>
      <c r="I44" s="646" t="s">
        <v>82</v>
      </c>
      <c r="J44" s="646" t="s">
        <v>82</v>
      </c>
      <c r="K44" s="648">
        <v>60</v>
      </c>
      <c r="L44" s="648" t="str">
        <f t="shared" si="8"/>
        <v>MAYOR</v>
      </c>
      <c r="M44" s="677">
        <v>80</v>
      </c>
      <c r="N44" s="649" t="str">
        <f t="shared" si="9"/>
        <v>CUMPLE</v>
      </c>
      <c r="O44" s="650">
        <v>100</v>
      </c>
      <c r="P44" s="651" t="str">
        <f t="shared" si="10"/>
        <v>MENOR</v>
      </c>
    </row>
    <row r="45" spans="1:16" ht="33" x14ac:dyDescent="0.3">
      <c r="A45" s="643" t="s">
        <v>1058</v>
      </c>
      <c r="B45" s="183" t="s">
        <v>82</v>
      </c>
      <c r="C45" s="657" t="s">
        <v>942</v>
      </c>
      <c r="D45" s="683" t="s">
        <v>919</v>
      </c>
      <c r="E45" s="607" t="s">
        <v>760</v>
      </c>
      <c r="F45" s="644">
        <f>VLOOKUP(E45,TECNICAS!$A$11:$K$115,11)</f>
        <v>80</v>
      </c>
      <c r="G45" s="652" t="s">
        <v>82</v>
      </c>
      <c r="H45" s="652" t="s">
        <v>82</v>
      </c>
      <c r="I45" s="646" t="s">
        <v>82</v>
      </c>
      <c r="J45" s="646" t="s">
        <v>82</v>
      </c>
      <c r="K45" s="648">
        <v>60</v>
      </c>
      <c r="L45" s="648" t="str">
        <f t="shared" si="8"/>
        <v>MAYOR</v>
      </c>
      <c r="M45" s="677">
        <v>80</v>
      </c>
      <c r="N45" s="649" t="str">
        <f t="shared" si="9"/>
        <v>CUMPLE</v>
      </c>
      <c r="O45" s="650">
        <v>100</v>
      </c>
      <c r="P45" s="651" t="str">
        <f t="shared" si="10"/>
        <v>MENOR</v>
      </c>
    </row>
    <row r="46" spans="1:16" ht="33" x14ac:dyDescent="0.3">
      <c r="A46" s="643" t="s">
        <v>1059</v>
      </c>
      <c r="B46" s="183" t="s">
        <v>82</v>
      </c>
      <c r="C46" s="657" t="s">
        <v>943</v>
      </c>
      <c r="D46" s="683" t="s">
        <v>919</v>
      </c>
      <c r="E46" s="607" t="s">
        <v>802</v>
      </c>
      <c r="F46" s="644">
        <f>VLOOKUP(E46,TECNICAS!$A$11:$K$115,11)</f>
        <v>80</v>
      </c>
      <c r="G46" s="652" t="s">
        <v>82</v>
      </c>
      <c r="H46" s="652" t="s">
        <v>82</v>
      </c>
      <c r="I46" s="646" t="s">
        <v>82</v>
      </c>
      <c r="J46" s="646" t="s">
        <v>82</v>
      </c>
      <c r="K46" s="648">
        <v>60</v>
      </c>
      <c r="L46" s="648" t="str">
        <f t="shared" si="8"/>
        <v>MAYOR</v>
      </c>
      <c r="M46" s="677">
        <v>80</v>
      </c>
      <c r="N46" s="649" t="str">
        <f t="shared" si="9"/>
        <v>CUMPLE</v>
      </c>
      <c r="O46" s="650">
        <v>100</v>
      </c>
      <c r="P46" s="651" t="str">
        <f t="shared" si="10"/>
        <v>MENOR</v>
      </c>
    </row>
    <row r="47" spans="1:16" ht="33" x14ac:dyDescent="0.3">
      <c r="A47" s="643" t="s">
        <v>1060</v>
      </c>
      <c r="B47" s="183" t="s">
        <v>82</v>
      </c>
      <c r="C47" s="657" t="s">
        <v>944</v>
      </c>
      <c r="D47" s="683" t="s">
        <v>919</v>
      </c>
      <c r="E47" s="607" t="s">
        <v>817</v>
      </c>
      <c r="F47" s="644">
        <f>VLOOKUP(E47,TECNICAS!$A$11:$K$115,11)</f>
        <v>80</v>
      </c>
      <c r="G47" s="652" t="s">
        <v>82</v>
      </c>
      <c r="H47" s="652" t="s">
        <v>82</v>
      </c>
      <c r="I47" s="646" t="s">
        <v>82</v>
      </c>
      <c r="J47" s="646" t="s">
        <v>82</v>
      </c>
      <c r="K47" s="648">
        <v>60</v>
      </c>
      <c r="L47" s="648" t="str">
        <f t="shared" si="8"/>
        <v>MAYOR</v>
      </c>
      <c r="M47" s="677">
        <v>80</v>
      </c>
      <c r="N47" s="649" t="str">
        <f t="shared" si="9"/>
        <v>CUMPLE</v>
      </c>
      <c r="O47" s="650">
        <v>100</v>
      </c>
      <c r="P47" s="651" t="str">
        <f t="shared" si="10"/>
        <v>MENOR</v>
      </c>
    </row>
    <row r="48" spans="1:16" ht="33" x14ac:dyDescent="0.3">
      <c r="A48" s="643" t="s">
        <v>1061</v>
      </c>
      <c r="B48" s="183" t="s">
        <v>82</v>
      </c>
      <c r="C48" s="657" t="s">
        <v>945</v>
      </c>
      <c r="D48" s="683" t="s">
        <v>919</v>
      </c>
      <c r="E48" s="607" t="s">
        <v>822</v>
      </c>
      <c r="F48" s="644">
        <f>VLOOKUP(E48,TECNICAS!$A$11:$K$115,11)</f>
        <v>100</v>
      </c>
      <c r="G48" s="652" t="s">
        <v>82</v>
      </c>
      <c r="H48" s="652" t="s">
        <v>82</v>
      </c>
      <c r="I48" s="646" t="s">
        <v>82</v>
      </c>
      <c r="J48" s="646" t="s">
        <v>82</v>
      </c>
      <c r="K48" s="648">
        <v>60</v>
      </c>
      <c r="L48" s="648" t="str">
        <f t="shared" si="8"/>
        <v>MAYOR</v>
      </c>
      <c r="M48" s="677">
        <v>80</v>
      </c>
      <c r="N48" s="649" t="str">
        <f t="shared" si="9"/>
        <v>MAYOR</v>
      </c>
      <c r="O48" s="650">
        <v>100</v>
      </c>
      <c r="P48" s="651" t="str">
        <f t="shared" si="10"/>
        <v>CUMPLE</v>
      </c>
    </row>
    <row r="49" spans="1:16" ht="33" x14ac:dyDescent="0.3">
      <c r="A49" s="643" t="s">
        <v>1062</v>
      </c>
      <c r="B49" s="183" t="s">
        <v>82</v>
      </c>
      <c r="C49" s="657" t="s">
        <v>946</v>
      </c>
      <c r="D49" s="683" t="s">
        <v>919</v>
      </c>
      <c r="E49" s="607" t="s">
        <v>838</v>
      </c>
      <c r="F49" s="644">
        <f>VLOOKUP(E49,TECNICAS!$A$11:$K$115,11)</f>
        <v>80</v>
      </c>
      <c r="G49" s="652" t="s">
        <v>82</v>
      </c>
      <c r="H49" s="652" t="s">
        <v>82</v>
      </c>
      <c r="I49" s="646" t="s">
        <v>82</v>
      </c>
      <c r="J49" s="646" t="s">
        <v>82</v>
      </c>
      <c r="K49" s="648">
        <v>60</v>
      </c>
      <c r="L49" s="648" t="str">
        <f t="shared" si="8"/>
        <v>MAYOR</v>
      </c>
      <c r="M49" s="677">
        <v>80</v>
      </c>
      <c r="N49" s="649" t="str">
        <f t="shared" si="9"/>
        <v>CUMPLE</v>
      </c>
      <c r="O49" s="650">
        <v>100</v>
      </c>
      <c r="P49" s="651" t="str">
        <f t="shared" si="10"/>
        <v>MENOR</v>
      </c>
    </row>
    <row r="50" spans="1:16" ht="33" x14ac:dyDescent="0.3">
      <c r="A50" s="643" t="s">
        <v>1063</v>
      </c>
      <c r="B50" s="183" t="s">
        <v>82</v>
      </c>
      <c r="C50" s="657" t="s">
        <v>947</v>
      </c>
      <c r="D50" s="683" t="s">
        <v>908</v>
      </c>
      <c r="E50" s="682" t="s">
        <v>408</v>
      </c>
      <c r="F50" s="644">
        <f>VLOOKUP(E50,ADMINISTRATIVAS!$A$9:$K$72,11,FALSE)</f>
        <v>60</v>
      </c>
      <c r="G50" s="652" t="s">
        <v>82</v>
      </c>
      <c r="H50" s="652" t="s">
        <v>82</v>
      </c>
      <c r="I50" s="646" t="s">
        <v>82</v>
      </c>
      <c r="J50" s="646" t="s">
        <v>82</v>
      </c>
      <c r="K50" s="648">
        <v>60</v>
      </c>
      <c r="L50" s="648" t="str">
        <f t="shared" si="8"/>
        <v>CUMPLE</v>
      </c>
      <c r="M50" s="677">
        <v>80</v>
      </c>
      <c r="N50" s="649" t="str">
        <f t="shared" si="9"/>
        <v>MENOR</v>
      </c>
      <c r="O50" s="650">
        <v>100</v>
      </c>
      <c r="P50" s="651" t="str">
        <f t="shared" si="10"/>
        <v>MENOR</v>
      </c>
    </row>
    <row r="51" spans="1:16" ht="49.5" x14ac:dyDescent="0.3">
      <c r="A51" s="643" t="s">
        <v>1064</v>
      </c>
      <c r="B51" s="438" t="s">
        <v>164</v>
      </c>
      <c r="C51" s="697" t="s">
        <v>948</v>
      </c>
      <c r="D51" s="683" t="s">
        <v>908</v>
      </c>
      <c r="E51" s="682" t="s">
        <v>463</v>
      </c>
      <c r="F51" s="644">
        <f>VLOOKUP(E51,ADMINISTRATIVAS!$A$9:$K$72,11,FALSE)</f>
        <v>80</v>
      </c>
      <c r="G51" s="652" t="s">
        <v>82</v>
      </c>
      <c r="H51" s="652" t="s">
        <v>82</v>
      </c>
      <c r="I51" s="646" t="s">
        <v>82</v>
      </c>
      <c r="J51" s="646" t="s">
        <v>82</v>
      </c>
      <c r="K51" s="648">
        <v>60</v>
      </c>
      <c r="L51" s="648" t="str">
        <f t="shared" si="8"/>
        <v>MAYOR</v>
      </c>
      <c r="M51" s="677">
        <v>80</v>
      </c>
      <c r="N51" s="649" t="str">
        <f t="shared" si="9"/>
        <v>CUMPLE</v>
      </c>
      <c r="O51" s="650">
        <v>100</v>
      </c>
      <c r="P51" s="651" t="str">
        <f t="shared" si="10"/>
        <v>MENOR</v>
      </c>
    </row>
    <row r="52" spans="1:16" ht="49.5" x14ac:dyDescent="0.3">
      <c r="A52" s="643" t="s">
        <v>1065</v>
      </c>
      <c r="B52" s="438" t="s">
        <v>164</v>
      </c>
      <c r="C52" s="697" t="s">
        <v>949</v>
      </c>
      <c r="D52" s="683" t="s">
        <v>908</v>
      </c>
      <c r="E52" s="682" t="s">
        <v>465</v>
      </c>
      <c r="F52" s="644">
        <f>VLOOKUP(E52,ADMINISTRATIVAS!$A$9:$K$72,11,FALSE)</f>
        <v>60</v>
      </c>
      <c r="G52" s="652" t="s">
        <v>82</v>
      </c>
      <c r="H52" s="652" t="s">
        <v>82</v>
      </c>
      <c r="I52" s="646" t="s">
        <v>82</v>
      </c>
      <c r="J52" s="646" t="s">
        <v>82</v>
      </c>
      <c r="K52" s="648">
        <v>60</v>
      </c>
      <c r="L52" s="648" t="str">
        <f t="shared" si="8"/>
        <v>CUMPLE</v>
      </c>
      <c r="M52" s="677">
        <v>80</v>
      </c>
      <c r="N52" s="649" t="str">
        <f t="shared" si="9"/>
        <v>MENOR</v>
      </c>
      <c r="O52" s="650">
        <v>100</v>
      </c>
      <c r="P52" s="651" t="str">
        <f t="shared" si="10"/>
        <v>MENOR</v>
      </c>
    </row>
    <row r="53" spans="1:16" ht="33" x14ac:dyDescent="0.3">
      <c r="A53" s="643" t="s">
        <v>1066</v>
      </c>
      <c r="B53" s="183" t="s">
        <v>82</v>
      </c>
      <c r="C53" s="657" t="s">
        <v>950</v>
      </c>
      <c r="D53" s="682" t="s">
        <v>912</v>
      </c>
      <c r="E53" s="682" t="s">
        <v>860</v>
      </c>
      <c r="F53" s="644">
        <f>VLOOKUP(E53,PHVA!$B$15:$K$36,10,FALSE)</f>
        <v>80</v>
      </c>
      <c r="G53" s="652" t="s">
        <v>82</v>
      </c>
      <c r="H53" s="652" t="s">
        <v>82</v>
      </c>
      <c r="I53" s="646" t="s">
        <v>82</v>
      </c>
      <c r="J53" s="646" t="s">
        <v>82</v>
      </c>
      <c r="K53" s="648">
        <v>60</v>
      </c>
      <c r="L53" s="648" t="str">
        <f>IF($F53=K53,"CUMPLE",IF($F53&lt;K53,"MENOR","MAYOR"))</f>
        <v>MAYOR</v>
      </c>
      <c r="M53" s="677">
        <v>80</v>
      </c>
      <c r="N53" s="649" t="str">
        <f>IF($F53=M53,"CUMPLE",IF($F53&lt;M53,"MENOR","MAYOR"))</f>
        <v>CUMPLE</v>
      </c>
      <c r="O53" s="650">
        <v>100</v>
      </c>
      <c r="P53" s="651" t="str">
        <f>IF($F53=O53,"CUMPLE",IF($F53&lt;O53,"MENOR","MAYOR"))</f>
        <v>MENOR</v>
      </c>
    </row>
    <row r="54" spans="1:16" x14ac:dyDescent="0.3">
      <c r="A54" s="688" t="s">
        <v>1067</v>
      </c>
      <c r="B54" s="689"/>
      <c r="C54" s="696"/>
      <c r="D54" s="689"/>
      <c r="E54" s="690"/>
      <c r="F54" s="671">
        <f>SUM(F43:F53)</f>
        <v>855</v>
      </c>
      <c r="G54" s="670">
        <f>SUM(G43:G53)</f>
        <v>0</v>
      </c>
      <c r="H54" s="670"/>
      <c r="I54" s="670">
        <f>SUM(I43:I53)</f>
        <v>0</v>
      </c>
      <c r="J54" s="670"/>
      <c r="K54" s="670">
        <f>SUM(K43:K53)</f>
        <v>660</v>
      </c>
      <c r="L54" s="670" t="str">
        <f>IFERROR(VLOOKUP("MENOR",L33:L53,1,FALSE),"CUMPLE")</f>
        <v>CUMPLE</v>
      </c>
      <c r="M54" s="670">
        <f>SUM(M43:M53)</f>
        <v>880</v>
      </c>
      <c r="N54" s="670" t="str">
        <f>IFERROR(VLOOKUP("MENOR",N33:N53,1,FALSE),"CUMPLE")</f>
        <v>MENOR</v>
      </c>
      <c r="O54" s="670">
        <f>SUM(O43:O53)</f>
        <v>1100</v>
      </c>
      <c r="P54" s="670" t="str">
        <f>IFERROR(VLOOKUP("MENOR",P33:P53,1,FALSE),"CUMPLE")</f>
        <v>MENOR</v>
      </c>
    </row>
    <row r="55" spans="1:16" ht="15" customHeight="1" x14ac:dyDescent="0.3">
      <c r="A55" s="655" t="s">
        <v>1068</v>
      </c>
      <c r="B55" s="656" t="s">
        <v>82</v>
      </c>
      <c r="C55" s="695" t="s">
        <v>1595</v>
      </c>
      <c r="D55" s="682" t="s">
        <v>912</v>
      </c>
      <c r="E55" s="183" t="s">
        <v>877</v>
      </c>
      <c r="F55" s="644" t="e">
        <f>VLOOKUP(E55,PHVA!$B$15:$K$36,10,FALSE)</f>
        <v>#N/A</v>
      </c>
      <c r="G55" s="652" t="s">
        <v>82</v>
      </c>
      <c r="H55" s="652" t="s">
        <v>82</v>
      </c>
      <c r="I55" s="646" t="s">
        <v>82</v>
      </c>
      <c r="J55" s="646" t="s">
        <v>82</v>
      </c>
      <c r="K55" s="648" t="s">
        <v>82</v>
      </c>
      <c r="L55" s="648" t="s">
        <v>82</v>
      </c>
      <c r="M55" s="677">
        <v>60</v>
      </c>
      <c r="N55" s="649" t="e">
        <f t="shared" ref="N55:N71" si="11">IF($F55=M55,"CUMPLE",IF($F55&lt;M55,"MENOR","MAYOR"))</f>
        <v>#N/A</v>
      </c>
      <c r="O55" s="650">
        <v>80</v>
      </c>
      <c r="P55" s="651" t="e">
        <f t="shared" ref="P55:P71" si="12">IF($F55=O55,"CUMPLE",IF($F55&lt;O55,"MENOR","MAYOR"))</f>
        <v>#N/A</v>
      </c>
    </row>
    <row r="56" spans="1:16" x14ac:dyDescent="0.3">
      <c r="A56" s="655"/>
      <c r="B56" s="656"/>
      <c r="C56" s="695"/>
      <c r="D56" s="682" t="s">
        <v>912</v>
      </c>
      <c r="E56" s="183" t="s">
        <v>881</v>
      </c>
      <c r="F56" s="644">
        <f>VLOOKUP(E56,PHVA!$B$15:$K$36,10,FALSE)</f>
        <v>60</v>
      </c>
      <c r="G56" s="652" t="s">
        <v>82</v>
      </c>
      <c r="H56" s="652" t="s">
        <v>82</v>
      </c>
      <c r="I56" s="646" t="s">
        <v>82</v>
      </c>
      <c r="J56" s="646" t="s">
        <v>82</v>
      </c>
      <c r="K56" s="648" t="s">
        <v>82</v>
      </c>
      <c r="L56" s="648" t="s">
        <v>82</v>
      </c>
      <c r="M56" s="677">
        <v>40</v>
      </c>
      <c r="N56" s="649" t="str">
        <f t="shared" si="11"/>
        <v>MAYOR</v>
      </c>
      <c r="O56" s="650">
        <v>60</v>
      </c>
      <c r="P56" s="651" t="str">
        <f t="shared" si="12"/>
        <v>CUMPLE</v>
      </c>
    </row>
    <row r="57" spans="1:16" x14ac:dyDescent="0.3">
      <c r="A57" s="655"/>
      <c r="B57" s="656"/>
      <c r="C57" s="695"/>
      <c r="D57" s="682" t="s">
        <v>912</v>
      </c>
      <c r="E57" s="183" t="s">
        <v>883</v>
      </c>
      <c r="F57" s="644">
        <f>VLOOKUP(E57,PHVA!$B$15:$K$36,10,FALSE)</f>
        <v>100</v>
      </c>
      <c r="G57" s="652" t="s">
        <v>82</v>
      </c>
      <c r="H57" s="652" t="s">
        <v>82</v>
      </c>
      <c r="I57" s="646" t="s">
        <v>82</v>
      </c>
      <c r="J57" s="646" t="s">
        <v>82</v>
      </c>
      <c r="K57" s="648" t="s">
        <v>82</v>
      </c>
      <c r="L57" s="648" t="s">
        <v>82</v>
      </c>
      <c r="M57" s="677">
        <v>40</v>
      </c>
      <c r="N57" s="649" t="str">
        <f t="shared" si="11"/>
        <v>MAYOR</v>
      </c>
      <c r="O57" s="650">
        <v>60</v>
      </c>
      <c r="P57" s="651" t="str">
        <f t="shared" si="12"/>
        <v>MAYOR</v>
      </c>
    </row>
    <row r="58" spans="1:16" x14ac:dyDescent="0.3">
      <c r="A58" s="655"/>
      <c r="B58" s="656"/>
      <c r="C58" s="695"/>
      <c r="D58" s="682" t="s">
        <v>912</v>
      </c>
      <c r="E58" s="183" t="s">
        <v>887</v>
      </c>
      <c r="F58" s="644">
        <f>VLOOKUP(E58,PHVA!$B$15:$K$36,10,FALSE)</f>
        <v>80</v>
      </c>
      <c r="G58" s="652" t="s">
        <v>82</v>
      </c>
      <c r="H58" s="652" t="s">
        <v>82</v>
      </c>
      <c r="I58" s="646" t="s">
        <v>82</v>
      </c>
      <c r="J58" s="646" t="s">
        <v>82</v>
      </c>
      <c r="K58" s="648" t="s">
        <v>82</v>
      </c>
      <c r="L58" s="648" t="s">
        <v>82</v>
      </c>
      <c r="M58" s="677">
        <v>40</v>
      </c>
      <c r="N58" s="649" t="str">
        <f t="shared" si="11"/>
        <v>MAYOR</v>
      </c>
      <c r="O58" s="650">
        <v>60</v>
      </c>
      <c r="P58" s="651" t="str">
        <f t="shared" si="12"/>
        <v>MAYOR</v>
      </c>
    </row>
    <row r="59" spans="1:16" ht="57" customHeight="1" x14ac:dyDescent="0.3">
      <c r="A59" s="655"/>
      <c r="B59" s="656"/>
      <c r="C59" s="695"/>
      <c r="D59" s="682" t="s">
        <v>912</v>
      </c>
      <c r="E59" s="183" t="s">
        <v>890</v>
      </c>
      <c r="F59" s="644">
        <f>VLOOKUP(E59,PHVA!$B$15:$K$36,10,FALSE)</f>
        <v>80</v>
      </c>
      <c r="G59" s="652" t="s">
        <v>82</v>
      </c>
      <c r="H59" s="652" t="s">
        <v>82</v>
      </c>
      <c r="I59" s="646" t="s">
        <v>82</v>
      </c>
      <c r="J59" s="646" t="s">
        <v>82</v>
      </c>
      <c r="K59" s="648" t="s">
        <v>82</v>
      </c>
      <c r="L59" s="648" t="s">
        <v>82</v>
      </c>
      <c r="M59" s="677">
        <v>40</v>
      </c>
      <c r="N59" s="649" t="str">
        <f t="shared" si="11"/>
        <v>MAYOR</v>
      </c>
      <c r="O59" s="650">
        <v>60</v>
      </c>
      <c r="P59" s="651" t="str">
        <f t="shared" si="12"/>
        <v>MAYOR</v>
      </c>
    </row>
    <row r="60" spans="1:16" ht="148.5" x14ac:dyDescent="0.3">
      <c r="A60" s="678" t="s">
        <v>1069</v>
      </c>
      <c r="B60" s="183" t="s">
        <v>82</v>
      </c>
      <c r="C60" s="657" t="s">
        <v>951</v>
      </c>
      <c r="D60" s="683" t="s">
        <v>908</v>
      </c>
      <c r="E60" s="183" t="s">
        <v>449</v>
      </c>
      <c r="F60" s="644">
        <f>VLOOKUP(E60,ADMINISTRATIVAS!$A$9:$K$72,11,FALSE)</f>
        <v>80</v>
      </c>
      <c r="G60" s="652" t="s">
        <v>82</v>
      </c>
      <c r="H60" s="652" t="s">
        <v>82</v>
      </c>
      <c r="I60" s="646" t="s">
        <v>82</v>
      </c>
      <c r="J60" s="646" t="s">
        <v>82</v>
      </c>
      <c r="K60" s="648" t="s">
        <v>82</v>
      </c>
      <c r="L60" s="648" t="s">
        <v>82</v>
      </c>
      <c r="M60" s="677">
        <v>40</v>
      </c>
      <c r="N60" s="649" t="str">
        <f t="shared" si="11"/>
        <v>MAYOR</v>
      </c>
      <c r="O60" s="650">
        <v>60</v>
      </c>
      <c r="P60" s="651" t="str">
        <f t="shared" si="12"/>
        <v>MAYOR</v>
      </c>
    </row>
    <row r="61" spans="1:16" ht="82.5" x14ac:dyDescent="0.3">
      <c r="A61" s="678" t="s">
        <v>1070</v>
      </c>
      <c r="B61" s="183" t="s">
        <v>82</v>
      </c>
      <c r="C61" s="657" t="s">
        <v>952</v>
      </c>
      <c r="D61" s="683" t="s">
        <v>919</v>
      </c>
      <c r="E61" s="607" t="s">
        <v>834</v>
      </c>
      <c r="F61" s="644">
        <f>VLOOKUP(E61,TECNICAS!$A$11:$K$115,11)</f>
        <v>100</v>
      </c>
      <c r="G61" s="652" t="s">
        <v>82</v>
      </c>
      <c r="H61" s="652" t="s">
        <v>82</v>
      </c>
      <c r="I61" s="646" t="s">
        <v>82</v>
      </c>
      <c r="J61" s="646" t="s">
        <v>82</v>
      </c>
      <c r="K61" s="648" t="s">
        <v>82</v>
      </c>
      <c r="L61" s="648" t="s">
        <v>82</v>
      </c>
      <c r="M61" s="677">
        <v>60</v>
      </c>
      <c r="N61" s="649" t="str">
        <f t="shared" si="11"/>
        <v>MAYOR</v>
      </c>
      <c r="O61" s="650">
        <v>80</v>
      </c>
      <c r="P61" s="651" t="str">
        <f t="shared" si="12"/>
        <v>MAYOR</v>
      </c>
    </row>
    <row r="62" spans="1:16" ht="49.5" x14ac:dyDescent="0.3">
      <c r="A62" s="678" t="s">
        <v>1071</v>
      </c>
      <c r="B62" s="183" t="s">
        <v>82</v>
      </c>
      <c r="C62" s="657" t="s">
        <v>1593</v>
      </c>
      <c r="D62" s="683" t="s">
        <v>919</v>
      </c>
      <c r="E62" s="607" t="s">
        <v>794</v>
      </c>
      <c r="F62" s="644">
        <f>VLOOKUP(E62,TECNICAS!$A$11:$K$115,11)</f>
        <v>80</v>
      </c>
      <c r="G62" s="652" t="s">
        <v>82</v>
      </c>
      <c r="H62" s="652" t="s">
        <v>82</v>
      </c>
      <c r="I62" s="646" t="s">
        <v>82</v>
      </c>
      <c r="J62" s="646" t="s">
        <v>82</v>
      </c>
      <c r="K62" s="648" t="s">
        <v>82</v>
      </c>
      <c r="L62" s="648" t="s">
        <v>82</v>
      </c>
      <c r="M62" s="677">
        <v>60</v>
      </c>
      <c r="N62" s="649" t="str">
        <f t="shared" si="11"/>
        <v>MAYOR</v>
      </c>
      <c r="O62" s="650">
        <v>80</v>
      </c>
      <c r="P62" s="651" t="str">
        <f t="shared" si="12"/>
        <v>CUMPLE</v>
      </c>
    </row>
    <row r="63" spans="1:16" x14ac:dyDescent="0.3">
      <c r="A63" s="678" t="s">
        <v>1072</v>
      </c>
      <c r="B63" s="183" t="s">
        <v>82</v>
      </c>
      <c r="C63" s="657" t="s">
        <v>953</v>
      </c>
      <c r="D63" s="683" t="s">
        <v>919</v>
      </c>
      <c r="E63" s="607" t="s">
        <v>667</v>
      </c>
      <c r="F63" s="644">
        <f>VLOOKUP(E63,TECNICAS!$A$11:$K$115,11)</f>
        <v>80</v>
      </c>
      <c r="G63" s="652" t="s">
        <v>82</v>
      </c>
      <c r="H63" s="652" t="s">
        <v>82</v>
      </c>
      <c r="I63" s="646" t="s">
        <v>82</v>
      </c>
      <c r="J63" s="646" t="s">
        <v>82</v>
      </c>
      <c r="K63" s="648" t="s">
        <v>82</v>
      </c>
      <c r="L63" s="648" t="s">
        <v>82</v>
      </c>
      <c r="M63" s="677">
        <v>60</v>
      </c>
      <c r="N63" s="649" t="str">
        <f t="shared" si="11"/>
        <v>MAYOR</v>
      </c>
      <c r="O63" s="650">
        <v>80</v>
      </c>
      <c r="P63" s="651" t="str">
        <f t="shared" si="12"/>
        <v>CUMPLE</v>
      </c>
    </row>
    <row r="64" spans="1:16" ht="49.5" x14ac:dyDescent="0.3">
      <c r="A64" s="678" t="s">
        <v>1073</v>
      </c>
      <c r="B64" s="183" t="s">
        <v>82</v>
      </c>
      <c r="C64" s="657" t="s">
        <v>954</v>
      </c>
      <c r="D64" s="682" t="s">
        <v>912</v>
      </c>
      <c r="E64" s="183" t="s">
        <v>892</v>
      </c>
      <c r="F64" s="644">
        <f>VLOOKUP(E64,PHVA!$B$15:$K$36,10,FALSE)</f>
        <v>80</v>
      </c>
      <c r="G64" s="652" t="s">
        <v>82</v>
      </c>
      <c r="H64" s="652" t="s">
        <v>82</v>
      </c>
      <c r="I64" s="646" t="s">
        <v>82</v>
      </c>
      <c r="J64" s="646" t="s">
        <v>82</v>
      </c>
      <c r="K64" s="648" t="s">
        <v>82</v>
      </c>
      <c r="L64" s="648" t="s">
        <v>82</v>
      </c>
      <c r="M64" s="677">
        <v>60</v>
      </c>
      <c r="N64" s="649" t="str">
        <f t="shared" si="11"/>
        <v>MAYOR</v>
      </c>
      <c r="O64" s="650">
        <v>80</v>
      </c>
      <c r="P64" s="651" t="str">
        <f t="shared" si="12"/>
        <v>CUMPLE</v>
      </c>
    </row>
    <row r="65" spans="1:16" ht="99" x14ac:dyDescent="0.3">
      <c r="A65" s="678" t="s">
        <v>1074</v>
      </c>
      <c r="B65" s="183" t="s">
        <v>82</v>
      </c>
      <c r="C65" s="657" t="s">
        <v>1594</v>
      </c>
      <c r="D65" s="683" t="s">
        <v>919</v>
      </c>
      <c r="E65" s="607" t="s">
        <v>830</v>
      </c>
      <c r="F65" s="644">
        <f>VLOOKUP(E65,TECNICAS!$A$11:$K$115,11)</f>
        <v>80</v>
      </c>
      <c r="G65" s="652" t="s">
        <v>82</v>
      </c>
      <c r="H65" s="652" t="s">
        <v>82</v>
      </c>
      <c r="I65" s="646" t="s">
        <v>82</v>
      </c>
      <c r="J65" s="646" t="s">
        <v>82</v>
      </c>
      <c r="K65" s="648" t="s">
        <v>82</v>
      </c>
      <c r="L65" s="648" t="s">
        <v>82</v>
      </c>
      <c r="M65" s="677">
        <v>60</v>
      </c>
      <c r="N65" s="649" t="str">
        <f t="shared" si="11"/>
        <v>MAYOR</v>
      </c>
      <c r="O65" s="650">
        <v>80</v>
      </c>
      <c r="P65" s="651" t="str">
        <f t="shared" si="12"/>
        <v>CUMPLE</v>
      </c>
    </row>
    <row r="66" spans="1:16" x14ac:dyDescent="0.3">
      <c r="A66" s="678" t="s">
        <v>1075</v>
      </c>
      <c r="B66" s="183" t="s">
        <v>82</v>
      </c>
      <c r="C66" s="412" t="s">
        <v>955</v>
      </c>
      <c r="D66" s="683" t="s">
        <v>919</v>
      </c>
      <c r="E66" s="607" t="s">
        <v>956</v>
      </c>
      <c r="F66" s="644">
        <f>VLOOKUP(E66,TECNICAS!$A$11:$K$115,11)</f>
        <v>70</v>
      </c>
      <c r="G66" s="652" t="s">
        <v>82</v>
      </c>
      <c r="H66" s="652" t="s">
        <v>82</v>
      </c>
      <c r="I66" s="646" t="s">
        <v>82</v>
      </c>
      <c r="J66" s="646" t="s">
        <v>82</v>
      </c>
      <c r="K66" s="648" t="s">
        <v>82</v>
      </c>
      <c r="L66" s="648" t="s">
        <v>82</v>
      </c>
      <c r="M66" s="677">
        <v>60</v>
      </c>
      <c r="N66" s="649" t="str">
        <f t="shared" si="11"/>
        <v>MAYOR</v>
      </c>
      <c r="O66" s="650">
        <v>80</v>
      </c>
      <c r="P66" s="651" t="str">
        <f t="shared" si="12"/>
        <v>MENOR</v>
      </c>
    </row>
    <row r="67" spans="1:16" x14ac:dyDescent="0.3">
      <c r="A67" s="678" t="s">
        <v>1076</v>
      </c>
      <c r="B67" s="183" t="s">
        <v>82</v>
      </c>
      <c r="C67" s="412" t="s">
        <v>957</v>
      </c>
      <c r="D67" s="683" t="s">
        <v>919</v>
      </c>
      <c r="E67" s="607" t="s">
        <v>520</v>
      </c>
      <c r="F67" s="644">
        <f>VLOOKUP(E67,TECNICAS!$A$11:$K$115,11)</f>
        <v>72</v>
      </c>
      <c r="G67" s="652" t="s">
        <v>82</v>
      </c>
      <c r="H67" s="652" t="s">
        <v>82</v>
      </c>
      <c r="I67" s="646" t="s">
        <v>82</v>
      </c>
      <c r="J67" s="646" t="s">
        <v>82</v>
      </c>
      <c r="K67" s="648" t="s">
        <v>82</v>
      </c>
      <c r="L67" s="648" t="s">
        <v>82</v>
      </c>
      <c r="M67" s="677">
        <v>60</v>
      </c>
      <c r="N67" s="649" t="str">
        <f t="shared" si="11"/>
        <v>MAYOR</v>
      </c>
      <c r="O67" s="650">
        <v>80</v>
      </c>
      <c r="P67" s="651" t="str">
        <f t="shared" si="12"/>
        <v>MENOR</v>
      </c>
    </row>
    <row r="68" spans="1:16" x14ac:dyDescent="0.3">
      <c r="A68" s="678" t="s">
        <v>1077</v>
      </c>
      <c r="B68" s="183" t="s">
        <v>82</v>
      </c>
      <c r="C68" s="412" t="s">
        <v>958</v>
      </c>
      <c r="D68" s="683" t="s">
        <v>919</v>
      </c>
      <c r="E68" s="607" t="s">
        <v>542</v>
      </c>
      <c r="F68" s="644">
        <f>VLOOKUP(E68,TECNICAS!$A$11:$K$115,11)</f>
        <v>80</v>
      </c>
      <c r="G68" s="652" t="s">
        <v>82</v>
      </c>
      <c r="H68" s="652" t="s">
        <v>82</v>
      </c>
      <c r="I68" s="646" t="s">
        <v>82</v>
      </c>
      <c r="J68" s="646" t="s">
        <v>82</v>
      </c>
      <c r="K68" s="648" t="s">
        <v>82</v>
      </c>
      <c r="L68" s="648" t="s">
        <v>82</v>
      </c>
      <c r="M68" s="677">
        <v>60</v>
      </c>
      <c r="N68" s="649" t="str">
        <f t="shared" si="11"/>
        <v>MAYOR</v>
      </c>
      <c r="O68" s="650">
        <v>80</v>
      </c>
      <c r="P68" s="651" t="str">
        <f t="shared" si="12"/>
        <v>CUMPLE</v>
      </c>
    </row>
    <row r="69" spans="1:16" x14ac:dyDescent="0.3">
      <c r="A69" s="678" t="s">
        <v>1078</v>
      </c>
      <c r="B69" s="183" t="s">
        <v>82</v>
      </c>
      <c r="C69" s="412" t="s">
        <v>959</v>
      </c>
      <c r="D69" s="683" t="s">
        <v>919</v>
      </c>
      <c r="E69" s="607" t="s">
        <v>664</v>
      </c>
      <c r="F69" s="644">
        <f>VLOOKUP(E69,TECNICAS!$A$11:$K$115,11)</f>
        <v>75</v>
      </c>
      <c r="G69" s="652" t="s">
        <v>82</v>
      </c>
      <c r="H69" s="652" t="s">
        <v>82</v>
      </c>
      <c r="I69" s="646" t="s">
        <v>82</v>
      </c>
      <c r="J69" s="646" t="s">
        <v>82</v>
      </c>
      <c r="K69" s="648" t="s">
        <v>82</v>
      </c>
      <c r="L69" s="648" t="s">
        <v>82</v>
      </c>
      <c r="M69" s="677">
        <v>60</v>
      </c>
      <c r="N69" s="649" t="str">
        <f t="shared" si="11"/>
        <v>MAYOR</v>
      </c>
      <c r="O69" s="650">
        <v>80</v>
      </c>
      <c r="P69" s="651" t="str">
        <f t="shared" si="12"/>
        <v>MENOR</v>
      </c>
    </row>
    <row r="70" spans="1:16" x14ac:dyDescent="0.3">
      <c r="A70" s="678" t="s">
        <v>1079</v>
      </c>
      <c r="B70" s="183" t="s">
        <v>82</v>
      </c>
      <c r="C70" s="412" t="s">
        <v>1592</v>
      </c>
      <c r="D70" s="683" t="s">
        <v>919</v>
      </c>
      <c r="E70" s="607" t="s">
        <v>699</v>
      </c>
      <c r="F70" s="644">
        <f>VLOOKUP(E70,TECNICAS!$A$11:$K$115,11)</f>
        <v>80</v>
      </c>
      <c r="G70" s="652" t="s">
        <v>82</v>
      </c>
      <c r="H70" s="652" t="s">
        <v>82</v>
      </c>
      <c r="I70" s="646" t="s">
        <v>82</v>
      </c>
      <c r="J70" s="646" t="s">
        <v>82</v>
      </c>
      <c r="K70" s="648" t="s">
        <v>82</v>
      </c>
      <c r="L70" s="648" t="s">
        <v>82</v>
      </c>
      <c r="M70" s="677">
        <v>60</v>
      </c>
      <c r="N70" s="649" t="str">
        <f t="shared" si="11"/>
        <v>MAYOR</v>
      </c>
      <c r="O70" s="650">
        <v>80</v>
      </c>
      <c r="P70" s="651" t="str">
        <f t="shared" si="12"/>
        <v>CUMPLE</v>
      </c>
    </row>
    <row r="71" spans="1:16" x14ac:dyDescent="0.3">
      <c r="A71" s="678" t="s">
        <v>1080</v>
      </c>
      <c r="B71" s="183" t="s">
        <v>82</v>
      </c>
      <c r="C71" s="412" t="s">
        <v>960</v>
      </c>
      <c r="D71" s="683" t="s">
        <v>908</v>
      </c>
      <c r="E71" s="183" t="s">
        <v>424</v>
      </c>
      <c r="F71" s="644">
        <f>VLOOKUP(E71,ADMINISTRATIVAS!$A$9:$K$72,11,FALSE)</f>
        <v>90</v>
      </c>
      <c r="G71" s="652" t="s">
        <v>82</v>
      </c>
      <c r="H71" s="652" t="s">
        <v>82</v>
      </c>
      <c r="I71" s="646" t="s">
        <v>82</v>
      </c>
      <c r="J71" s="646" t="s">
        <v>82</v>
      </c>
      <c r="K71" s="648" t="s">
        <v>82</v>
      </c>
      <c r="L71" s="648" t="s">
        <v>82</v>
      </c>
      <c r="M71" s="677">
        <v>60</v>
      </c>
      <c r="N71" s="649" t="str">
        <f t="shared" si="11"/>
        <v>MAYOR</v>
      </c>
      <c r="O71" s="650">
        <v>80</v>
      </c>
      <c r="P71" s="651" t="str">
        <f t="shared" si="12"/>
        <v>MAYOR</v>
      </c>
    </row>
    <row r="72" spans="1:16" x14ac:dyDescent="0.3">
      <c r="A72" s="688" t="s">
        <v>1081</v>
      </c>
      <c r="B72" s="689"/>
      <c r="C72" s="696"/>
      <c r="D72" s="689"/>
      <c r="E72" s="690"/>
      <c r="F72" s="671">
        <f>SUM(F61:F71)</f>
        <v>887</v>
      </c>
      <c r="G72" s="670">
        <f>SUM(G61:G71)</f>
        <v>0</v>
      </c>
      <c r="H72" s="670"/>
      <c r="I72" s="670">
        <f>SUM(I61:I71)</f>
        <v>0</v>
      </c>
      <c r="J72" s="670"/>
      <c r="K72" s="670">
        <f>SUM(K61:K71)</f>
        <v>0</v>
      </c>
      <c r="L72" s="670"/>
      <c r="M72" s="670">
        <f>SUM(M61:M71)</f>
        <v>660</v>
      </c>
      <c r="N72" s="670" t="str">
        <f>IFERROR(VLOOKUP("MENOR",N55:N71,1,FALSE),"CUMPLE")</f>
        <v>CUMPLE</v>
      </c>
      <c r="O72" s="670">
        <f>SUM(O61:O71)</f>
        <v>880</v>
      </c>
      <c r="P72" s="670" t="str">
        <f>IFERROR(VLOOKUP("MENOR",P55:P71,1,FALSE),"CUMPLE")</f>
        <v>MENOR</v>
      </c>
    </row>
    <row r="73" spans="1:16" ht="33.75" thickBot="1" x14ac:dyDescent="0.35">
      <c r="A73" s="679" t="s">
        <v>1082</v>
      </c>
      <c r="B73" s="680" t="s">
        <v>82</v>
      </c>
      <c r="C73" s="698" t="s">
        <v>172</v>
      </c>
      <c r="D73" s="687" t="s">
        <v>908</v>
      </c>
      <c r="E73" s="680" t="s">
        <v>340</v>
      </c>
      <c r="F73" s="644">
        <f>VLOOKUP(E73,ADMINISTRATIVAS!$A$9:$K$72,11,FALSE)</f>
        <v>80</v>
      </c>
      <c r="G73" s="652" t="s">
        <v>82</v>
      </c>
      <c r="H73" s="652" t="s">
        <v>82</v>
      </c>
      <c r="I73" s="646" t="s">
        <v>82</v>
      </c>
      <c r="J73" s="646" t="s">
        <v>82</v>
      </c>
      <c r="K73" s="648" t="s">
        <v>82</v>
      </c>
      <c r="L73" s="648" t="s">
        <v>82</v>
      </c>
      <c r="M73" s="677" t="s">
        <v>82</v>
      </c>
      <c r="N73" s="677" t="s">
        <v>82</v>
      </c>
      <c r="O73" s="681">
        <v>60</v>
      </c>
      <c r="P73" s="651" t="str">
        <f>IF($F73=O73,"CUMPLE",IF($F73&lt;O73,"MENOR","MAYOR"))</f>
        <v>MAYOR</v>
      </c>
    </row>
    <row r="74" spans="1:16" x14ac:dyDescent="0.3">
      <c r="A74" s="691" t="s">
        <v>1083</v>
      </c>
      <c r="B74" s="692"/>
      <c r="C74" s="699"/>
      <c r="D74" s="692"/>
      <c r="E74" s="693"/>
      <c r="F74" s="671">
        <f>SUM(F63:F73)</f>
        <v>1674</v>
      </c>
      <c r="G74" s="670"/>
      <c r="H74" s="670"/>
      <c r="I74" s="670"/>
      <c r="J74" s="670"/>
      <c r="K74" s="670"/>
      <c r="L74" s="670"/>
      <c r="M74" s="670"/>
      <c r="N74" s="670"/>
      <c r="O74" s="670">
        <f>SUM(O63:O73)</f>
        <v>1660</v>
      </c>
      <c r="P74" s="670" t="str">
        <f>IFERROR(VLOOKUP("MENOR",P73,1,FALSE),"CUMPLE")</f>
        <v>CUMPLE</v>
      </c>
    </row>
    <row r="75" spans="1:16" x14ac:dyDescent="0.3">
      <c r="F75" s="383"/>
      <c r="G75" s="383"/>
      <c r="I75" s="383"/>
      <c r="K75" s="383"/>
      <c r="M75" s="383"/>
      <c r="O75" s="383"/>
    </row>
  </sheetData>
  <mergeCells count="10">
    <mergeCell ref="A13:A15"/>
    <mergeCell ref="A55:A59"/>
    <mergeCell ref="A1:B8"/>
    <mergeCell ref="C1:L4"/>
    <mergeCell ref="M1:P8"/>
    <mergeCell ref="C5:L8"/>
    <mergeCell ref="B13:B15"/>
    <mergeCell ref="C13:C15"/>
    <mergeCell ref="B55:B59"/>
    <mergeCell ref="C55:C59"/>
  </mergeCells>
  <dataValidations count="1">
    <dataValidation type="list" allowBlank="1" showInputMessage="1" showErrorMessage="1" sqref="F16 F21:F22">
      <formula1>$U$2:$U$7</formula1>
    </dataValidation>
  </dataValidation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
  <sheetViews>
    <sheetView tabSelected="1" zoomScale="95" zoomScaleNormal="95" workbookViewId="0">
      <selection activeCell="M10" sqref="L10:M10"/>
    </sheetView>
  </sheetViews>
  <sheetFormatPr baseColWidth="10" defaultRowHeight="16.5" x14ac:dyDescent="0.3"/>
  <cols>
    <col min="1" max="1" width="17.5703125" style="395" customWidth="1"/>
    <col min="2" max="2" width="19" style="8" customWidth="1"/>
    <col min="3" max="3" width="14.5703125" style="27" customWidth="1"/>
    <col min="4" max="4" width="18.28515625" style="27" customWidth="1"/>
    <col min="5" max="5" width="50" style="27" customWidth="1"/>
    <col min="6" max="6" width="19.140625" style="27" customWidth="1"/>
    <col min="7" max="7" width="17.42578125" style="8" customWidth="1"/>
    <col min="8" max="8" width="14.85546875" style="27" customWidth="1"/>
    <col min="9" max="9" width="23.140625" style="53" customWidth="1"/>
    <col min="10" max="16384" width="11.42578125" style="8"/>
  </cols>
  <sheetData>
    <row r="1" spans="1:9" x14ac:dyDescent="0.3">
      <c r="A1" s="2" t="s">
        <v>1</v>
      </c>
      <c r="B1" s="3"/>
      <c r="C1" s="4" t="s">
        <v>1025</v>
      </c>
      <c r="D1" s="5"/>
      <c r="E1" s="5"/>
      <c r="F1" s="6"/>
      <c r="G1" s="2" t="s">
        <v>1</v>
      </c>
      <c r="H1" s="7"/>
      <c r="I1" s="3"/>
    </row>
    <row r="2" spans="1:9" x14ac:dyDescent="0.3">
      <c r="A2" s="9"/>
      <c r="B2" s="10"/>
      <c r="C2" s="11"/>
      <c r="D2" s="12"/>
      <c r="E2" s="12"/>
      <c r="F2" s="13"/>
      <c r="G2" s="9"/>
      <c r="H2" s="14"/>
      <c r="I2" s="10"/>
    </row>
    <row r="3" spans="1:9" ht="18" customHeight="1" x14ac:dyDescent="0.3">
      <c r="A3" s="9"/>
      <c r="B3" s="10"/>
      <c r="C3" s="11"/>
      <c r="D3" s="12"/>
      <c r="E3" s="12"/>
      <c r="F3" s="13"/>
      <c r="G3" s="9"/>
      <c r="H3" s="14"/>
      <c r="I3" s="10"/>
    </row>
    <row r="4" spans="1:9" ht="22.5" customHeight="1" thickBot="1" x14ac:dyDescent="0.35">
      <c r="A4" s="9"/>
      <c r="B4" s="10"/>
      <c r="C4" s="15"/>
      <c r="D4" s="16"/>
      <c r="E4" s="16"/>
      <c r="F4" s="17"/>
      <c r="G4" s="9"/>
      <c r="H4" s="14"/>
      <c r="I4" s="10"/>
    </row>
    <row r="5" spans="1:9" ht="18" customHeight="1" x14ac:dyDescent="0.3">
      <c r="A5" s="9"/>
      <c r="B5" s="10"/>
      <c r="C5" s="18" t="str">
        <f>PORTADA!C9</f>
        <v xml:space="preserve">COLEGIO MAYOR DEL CAUCA INSTITUCIÓN UNIVERSITARIA </v>
      </c>
      <c r="D5" s="19"/>
      <c r="E5" s="19"/>
      <c r="F5" s="20"/>
      <c r="G5" s="9"/>
      <c r="H5" s="14"/>
      <c r="I5" s="10"/>
    </row>
    <row r="6" spans="1:9" ht="17.25" thickBot="1" x14ac:dyDescent="0.35">
      <c r="A6" s="9"/>
      <c r="B6" s="10"/>
      <c r="C6" s="21"/>
      <c r="D6" s="22"/>
      <c r="E6" s="22"/>
      <c r="F6" s="23"/>
      <c r="G6" s="9"/>
      <c r="H6" s="14"/>
      <c r="I6" s="10"/>
    </row>
    <row r="7" spans="1:9" ht="49.5" x14ac:dyDescent="0.3">
      <c r="A7" s="701" t="s">
        <v>961</v>
      </c>
      <c r="B7" s="29" t="s">
        <v>1421</v>
      </c>
      <c r="C7" s="29" t="s">
        <v>962</v>
      </c>
      <c r="D7" s="30" t="s">
        <v>235</v>
      </c>
      <c r="E7" s="30" t="s">
        <v>893</v>
      </c>
      <c r="F7" s="54" t="s">
        <v>894</v>
      </c>
      <c r="G7" s="58" t="s">
        <v>963</v>
      </c>
      <c r="H7" s="28" t="s">
        <v>1420</v>
      </c>
      <c r="I7" s="31" t="s">
        <v>1419</v>
      </c>
    </row>
    <row r="8" spans="1:9" s="36" customFormat="1" ht="162" x14ac:dyDescent="0.25">
      <c r="A8" s="702" t="s">
        <v>66</v>
      </c>
      <c r="B8" s="33" t="s">
        <v>964</v>
      </c>
      <c r="C8" s="34" t="s">
        <v>82</v>
      </c>
      <c r="D8" s="34" t="s">
        <v>179</v>
      </c>
      <c r="E8" s="48" t="s">
        <v>1424</v>
      </c>
      <c r="F8" s="55" t="s">
        <v>82</v>
      </c>
      <c r="G8" s="59">
        <v>80</v>
      </c>
      <c r="H8" s="32" t="s">
        <v>66</v>
      </c>
      <c r="I8" s="49" t="s">
        <v>1425</v>
      </c>
    </row>
    <row r="9" spans="1:9" s="36" customFormat="1" ht="27" x14ac:dyDescent="0.25">
      <c r="A9" s="702" t="s">
        <v>66</v>
      </c>
      <c r="B9" s="34" t="s">
        <v>965</v>
      </c>
      <c r="C9" s="34" t="s">
        <v>286</v>
      </c>
      <c r="D9" s="34" t="s">
        <v>179</v>
      </c>
      <c r="E9" s="48" t="s">
        <v>966</v>
      </c>
      <c r="F9" s="55" t="s">
        <v>908</v>
      </c>
      <c r="G9" s="59">
        <v>80</v>
      </c>
      <c r="H9" s="32" t="s">
        <v>66</v>
      </c>
      <c r="I9" s="50"/>
    </row>
    <row r="10" spans="1:9" s="36" customFormat="1" ht="40.5" x14ac:dyDescent="0.25">
      <c r="A10" s="702" t="s">
        <v>67</v>
      </c>
      <c r="B10" s="34" t="s">
        <v>967</v>
      </c>
      <c r="C10" s="34" t="s">
        <v>286</v>
      </c>
      <c r="D10" s="34" t="s">
        <v>179</v>
      </c>
      <c r="E10" s="48" t="s">
        <v>221</v>
      </c>
      <c r="F10" s="55" t="s">
        <v>908</v>
      </c>
      <c r="G10" s="59">
        <v>80</v>
      </c>
      <c r="H10" s="32" t="s">
        <v>67</v>
      </c>
      <c r="I10" s="50"/>
    </row>
    <row r="11" spans="1:9" s="36" customFormat="1" ht="27" x14ac:dyDescent="0.25">
      <c r="A11" s="702" t="s">
        <v>67</v>
      </c>
      <c r="B11" s="34" t="s">
        <v>968</v>
      </c>
      <c r="C11" s="34" t="s">
        <v>286</v>
      </c>
      <c r="D11" s="34" t="s">
        <v>179</v>
      </c>
      <c r="E11" s="48" t="s">
        <v>222</v>
      </c>
      <c r="F11" s="55" t="s">
        <v>908</v>
      </c>
      <c r="G11" s="59">
        <v>100</v>
      </c>
      <c r="H11" s="32" t="s">
        <v>67</v>
      </c>
      <c r="I11" s="50"/>
    </row>
    <row r="12" spans="1:9" s="36" customFormat="1" ht="121.5" x14ac:dyDescent="0.25">
      <c r="A12" s="702" t="s">
        <v>70</v>
      </c>
      <c r="B12" s="34" t="s">
        <v>969</v>
      </c>
      <c r="C12" s="34" t="s">
        <v>281</v>
      </c>
      <c r="D12" s="34" t="s">
        <v>179</v>
      </c>
      <c r="E12" s="48" t="s">
        <v>1422</v>
      </c>
      <c r="F12" s="55" t="s">
        <v>908</v>
      </c>
      <c r="G12" s="59">
        <v>60</v>
      </c>
      <c r="H12" s="32" t="s">
        <v>70</v>
      </c>
      <c r="I12" s="51"/>
    </row>
    <row r="13" spans="1:9" s="36" customFormat="1" ht="127.5" customHeight="1" x14ac:dyDescent="0.25">
      <c r="A13" s="702" t="s">
        <v>69</v>
      </c>
      <c r="B13" s="33" t="s">
        <v>970</v>
      </c>
      <c r="C13" s="34" t="s">
        <v>281</v>
      </c>
      <c r="D13" s="34" t="s">
        <v>179</v>
      </c>
      <c r="E13" s="48" t="s">
        <v>1423</v>
      </c>
      <c r="F13" s="55" t="s">
        <v>908</v>
      </c>
      <c r="G13" s="59">
        <v>80</v>
      </c>
      <c r="H13" s="32" t="s">
        <v>69</v>
      </c>
      <c r="I13" s="51" t="s">
        <v>1417</v>
      </c>
    </row>
    <row r="14" spans="1:9" s="36" customFormat="1" ht="27" x14ac:dyDescent="0.25">
      <c r="A14" s="702" t="s">
        <v>67</v>
      </c>
      <c r="B14" s="34" t="s">
        <v>971</v>
      </c>
      <c r="C14" s="34" t="s">
        <v>82</v>
      </c>
      <c r="D14" s="34" t="s">
        <v>179</v>
      </c>
      <c r="E14" s="48" t="s">
        <v>972</v>
      </c>
      <c r="F14" s="55" t="s">
        <v>82</v>
      </c>
      <c r="G14" s="59">
        <v>80</v>
      </c>
      <c r="H14" s="32" t="s">
        <v>67</v>
      </c>
      <c r="I14" s="50"/>
    </row>
    <row r="15" spans="1:9" s="36" customFormat="1" ht="67.5" x14ac:dyDescent="0.25">
      <c r="A15" s="702" t="s">
        <v>70</v>
      </c>
      <c r="B15" s="34" t="s">
        <v>973</v>
      </c>
      <c r="C15" s="34" t="s">
        <v>82</v>
      </c>
      <c r="D15" s="34" t="s">
        <v>179</v>
      </c>
      <c r="E15" s="48" t="s">
        <v>1215</v>
      </c>
      <c r="F15" s="55" t="s">
        <v>82</v>
      </c>
      <c r="G15" s="59">
        <v>60</v>
      </c>
      <c r="H15" s="32" t="s">
        <v>70</v>
      </c>
      <c r="I15" s="51" t="s">
        <v>1598</v>
      </c>
    </row>
    <row r="16" spans="1:9" s="36" customFormat="1" ht="27" x14ac:dyDescent="0.25">
      <c r="A16" s="702" t="s">
        <v>67</v>
      </c>
      <c r="B16" s="34" t="s">
        <v>974</v>
      </c>
      <c r="C16" s="34" t="s">
        <v>82</v>
      </c>
      <c r="D16" s="34" t="s">
        <v>179</v>
      </c>
      <c r="E16" s="48" t="s">
        <v>1145</v>
      </c>
      <c r="F16" s="55" t="s">
        <v>912</v>
      </c>
      <c r="G16" s="59">
        <v>100</v>
      </c>
      <c r="H16" s="32" t="s">
        <v>67</v>
      </c>
      <c r="I16" s="50"/>
    </row>
    <row r="17" spans="1:9" s="36" customFormat="1" ht="27" x14ac:dyDescent="0.25">
      <c r="A17" s="702" t="s">
        <v>67</v>
      </c>
      <c r="B17" s="34" t="s">
        <v>975</v>
      </c>
      <c r="C17" s="34" t="s">
        <v>406</v>
      </c>
      <c r="D17" s="34" t="s">
        <v>179</v>
      </c>
      <c r="E17" s="48" t="s">
        <v>1597</v>
      </c>
      <c r="F17" s="55" t="s">
        <v>908</v>
      </c>
      <c r="G17" s="59">
        <v>80</v>
      </c>
      <c r="H17" s="32" t="s">
        <v>67</v>
      </c>
      <c r="I17" s="50"/>
    </row>
    <row r="18" spans="1:9" s="36" customFormat="1" ht="70.5" customHeight="1" x14ac:dyDescent="0.25">
      <c r="A18" s="702" t="s">
        <v>69</v>
      </c>
      <c r="B18" s="34" t="s">
        <v>976</v>
      </c>
      <c r="C18" s="34" t="s">
        <v>406</v>
      </c>
      <c r="D18" s="34" t="s">
        <v>179</v>
      </c>
      <c r="E18" s="48" t="s">
        <v>977</v>
      </c>
      <c r="F18" s="55" t="s">
        <v>908</v>
      </c>
      <c r="G18" s="59">
        <v>80</v>
      </c>
      <c r="H18" s="32" t="s">
        <v>69</v>
      </c>
      <c r="I18" s="50"/>
    </row>
    <row r="19" spans="1:9" s="36" customFormat="1" ht="13.5" x14ac:dyDescent="0.25">
      <c r="A19" s="702" t="s">
        <v>76</v>
      </c>
      <c r="B19" s="34" t="s">
        <v>978</v>
      </c>
      <c r="C19" s="34" t="s">
        <v>82</v>
      </c>
      <c r="D19" s="34" t="s">
        <v>179</v>
      </c>
      <c r="E19" s="48" t="s">
        <v>979</v>
      </c>
      <c r="F19" s="55" t="s">
        <v>912</v>
      </c>
      <c r="G19" s="59">
        <v>80</v>
      </c>
      <c r="H19" s="32" t="s">
        <v>76</v>
      </c>
      <c r="I19" s="50"/>
    </row>
    <row r="20" spans="1:9" s="36" customFormat="1" ht="148.5" x14ac:dyDescent="0.25">
      <c r="A20" s="702" t="s">
        <v>66</v>
      </c>
      <c r="B20" s="33" t="s">
        <v>980</v>
      </c>
      <c r="C20" s="34" t="s">
        <v>704</v>
      </c>
      <c r="D20" s="34" t="s">
        <v>179</v>
      </c>
      <c r="E20" s="48" t="s">
        <v>1146</v>
      </c>
      <c r="F20" s="55" t="s">
        <v>908</v>
      </c>
      <c r="G20" s="59">
        <v>80</v>
      </c>
      <c r="H20" s="32" t="s">
        <v>66</v>
      </c>
      <c r="I20" s="50"/>
    </row>
    <row r="21" spans="1:9" s="36" customFormat="1" ht="13.5" x14ac:dyDescent="0.25">
      <c r="A21" s="703" t="s">
        <v>67</v>
      </c>
      <c r="B21" s="38" t="s">
        <v>253</v>
      </c>
      <c r="C21" s="38" t="s">
        <v>252</v>
      </c>
      <c r="D21" s="39" t="s">
        <v>82</v>
      </c>
      <c r="E21" s="39" t="s">
        <v>82</v>
      </c>
      <c r="F21" s="56" t="s">
        <v>908</v>
      </c>
      <c r="G21" s="60">
        <f>VLOOKUP(C21,ADMINISTRATIVAS!$E$8:$K$72,7,FALSE)</f>
        <v>100</v>
      </c>
      <c r="H21" s="37" t="s">
        <v>67</v>
      </c>
      <c r="I21" s="52"/>
    </row>
    <row r="22" spans="1:9" s="36" customFormat="1" ht="13.5" x14ac:dyDescent="0.25">
      <c r="A22" s="703" t="s">
        <v>67</v>
      </c>
      <c r="B22" s="40" t="s">
        <v>981</v>
      </c>
      <c r="C22" s="38" t="s">
        <v>266</v>
      </c>
      <c r="D22" s="39" t="s">
        <v>82</v>
      </c>
      <c r="E22" s="39" t="s">
        <v>82</v>
      </c>
      <c r="F22" s="56" t="s">
        <v>908</v>
      </c>
      <c r="G22" s="60">
        <f>VLOOKUP(C22,ADMINISTRATIVAS!$E$8:$K$72,7,FALSE)</f>
        <v>80</v>
      </c>
      <c r="H22" s="37" t="s">
        <v>67</v>
      </c>
      <c r="I22" s="52"/>
    </row>
    <row r="23" spans="1:9" s="36" customFormat="1" ht="13.5" x14ac:dyDescent="0.25">
      <c r="A23" s="703" t="s">
        <v>67</v>
      </c>
      <c r="B23" s="40" t="s">
        <v>325</v>
      </c>
      <c r="C23" s="38" t="s">
        <v>266</v>
      </c>
      <c r="D23" s="39" t="s">
        <v>82</v>
      </c>
      <c r="E23" s="39" t="s">
        <v>82</v>
      </c>
      <c r="F23" s="56" t="s">
        <v>908</v>
      </c>
      <c r="G23" s="60">
        <f>VLOOKUP(C23,ADMINISTRATIVAS!$E$8:$K$72,7,FALSE)</f>
        <v>80</v>
      </c>
      <c r="H23" s="37" t="s">
        <v>67</v>
      </c>
      <c r="I23" s="52"/>
    </row>
    <row r="24" spans="1:9" s="36" customFormat="1" ht="13.5" x14ac:dyDescent="0.25">
      <c r="A24" s="703" t="s">
        <v>76</v>
      </c>
      <c r="B24" s="40" t="s">
        <v>982</v>
      </c>
      <c r="C24" s="38" t="s">
        <v>266</v>
      </c>
      <c r="D24" s="39" t="s">
        <v>82</v>
      </c>
      <c r="E24" s="39" t="s">
        <v>82</v>
      </c>
      <c r="F24" s="56" t="s">
        <v>908</v>
      </c>
      <c r="G24" s="60">
        <f>VLOOKUP(C24,ADMINISTRATIVAS!$E$8:$K$72,7,FALSE)</f>
        <v>80</v>
      </c>
      <c r="H24" s="37" t="s">
        <v>76</v>
      </c>
      <c r="I24" s="52"/>
    </row>
    <row r="25" spans="1:9" s="36" customFormat="1" ht="13.5" x14ac:dyDescent="0.25">
      <c r="A25" s="703" t="s">
        <v>76</v>
      </c>
      <c r="B25" s="40" t="s">
        <v>983</v>
      </c>
      <c r="C25" s="38" t="s">
        <v>266</v>
      </c>
      <c r="D25" s="39" t="s">
        <v>82</v>
      </c>
      <c r="E25" s="39" t="s">
        <v>82</v>
      </c>
      <c r="F25" s="56" t="s">
        <v>908</v>
      </c>
      <c r="G25" s="60">
        <f>VLOOKUP(C25,ADMINISTRATIVAS!$E$8:$K$72,7,FALSE)</f>
        <v>80</v>
      </c>
      <c r="H25" s="37" t="s">
        <v>76</v>
      </c>
      <c r="I25" s="52"/>
    </row>
    <row r="26" spans="1:9" s="36" customFormat="1" ht="13.5" x14ac:dyDescent="0.25">
      <c r="A26" s="703" t="s">
        <v>76</v>
      </c>
      <c r="B26" s="40" t="s">
        <v>984</v>
      </c>
      <c r="C26" s="38" t="s">
        <v>266</v>
      </c>
      <c r="D26" s="39" t="s">
        <v>82</v>
      </c>
      <c r="E26" s="39" t="s">
        <v>82</v>
      </c>
      <c r="F26" s="56" t="s">
        <v>908</v>
      </c>
      <c r="G26" s="60">
        <f>VLOOKUP(C26,ADMINISTRATIVAS!$E$8:$K$72,7,FALSE)</f>
        <v>80</v>
      </c>
      <c r="H26" s="37" t="s">
        <v>76</v>
      </c>
      <c r="I26" s="52"/>
    </row>
    <row r="27" spans="1:9" s="36" customFormat="1" ht="13.5" x14ac:dyDescent="0.25">
      <c r="A27" s="703" t="s">
        <v>76</v>
      </c>
      <c r="B27" s="40" t="s">
        <v>985</v>
      </c>
      <c r="C27" s="38" t="s">
        <v>266</v>
      </c>
      <c r="D27" s="39" t="s">
        <v>82</v>
      </c>
      <c r="E27" s="39" t="s">
        <v>82</v>
      </c>
      <c r="F27" s="56" t="s">
        <v>908</v>
      </c>
      <c r="G27" s="60">
        <f>VLOOKUP(C27,ADMINISTRATIVAS!$E$8:$K$72,7,FALSE)</f>
        <v>80</v>
      </c>
      <c r="H27" s="37" t="s">
        <v>76</v>
      </c>
      <c r="I27" s="52"/>
    </row>
    <row r="28" spans="1:9" s="36" customFormat="1" ht="13.5" x14ac:dyDescent="0.25">
      <c r="A28" s="703" t="s">
        <v>66</v>
      </c>
      <c r="B28" s="40" t="s">
        <v>986</v>
      </c>
      <c r="C28" s="38" t="s">
        <v>266</v>
      </c>
      <c r="D28" s="39" t="s">
        <v>82</v>
      </c>
      <c r="E28" s="39" t="s">
        <v>82</v>
      </c>
      <c r="F28" s="56" t="s">
        <v>908</v>
      </c>
      <c r="G28" s="60">
        <f>VLOOKUP(C28,ADMINISTRATIVAS!$E$8:$K$72,7,FALSE)</f>
        <v>80</v>
      </c>
      <c r="H28" s="37" t="s">
        <v>66</v>
      </c>
      <c r="I28" s="52"/>
    </row>
    <row r="29" spans="1:9" s="36" customFormat="1" ht="13.5" x14ac:dyDescent="0.25">
      <c r="A29" s="703" t="s">
        <v>70</v>
      </c>
      <c r="B29" s="40" t="s">
        <v>987</v>
      </c>
      <c r="C29" s="38" t="s">
        <v>266</v>
      </c>
      <c r="D29" s="39" t="s">
        <v>82</v>
      </c>
      <c r="E29" s="39" t="s">
        <v>82</v>
      </c>
      <c r="F29" s="56" t="s">
        <v>908</v>
      </c>
      <c r="G29" s="60">
        <f>VLOOKUP(C29,ADMINISTRATIVAS!$E$8:$K$72,7,FALSE)</f>
        <v>80</v>
      </c>
      <c r="H29" s="37" t="s">
        <v>70</v>
      </c>
      <c r="I29" s="52"/>
    </row>
    <row r="30" spans="1:9" s="36" customFormat="1" ht="13.5" x14ac:dyDescent="0.25">
      <c r="A30" s="703" t="s">
        <v>76</v>
      </c>
      <c r="B30" s="40" t="s">
        <v>988</v>
      </c>
      <c r="C30" s="38" t="s">
        <v>272</v>
      </c>
      <c r="D30" s="39" t="s">
        <v>82</v>
      </c>
      <c r="E30" s="39" t="s">
        <v>82</v>
      </c>
      <c r="F30" s="56" t="s">
        <v>908</v>
      </c>
      <c r="G30" s="60">
        <f>VLOOKUP(C30,ADMINISTRATIVAS!$E$8:$K$72,7,FALSE)</f>
        <v>80</v>
      </c>
      <c r="H30" s="37" t="s">
        <v>76</v>
      </c>
      <c r="I30" s="52"/>
    </row>
    <row r="31" spans="1:9" s="36" customFormat="1" ht="13.5" x14ac:dyDescent="0.25">
      <c r="A31" s="703" t="s">
        <v>76</v>
      </c>
      <c r="B31" s="40" t="s">
        <v>316</v>
      </c>
      <c r="C31" s="38" t="s">
        <v>272</v>
      </c>
      <c r="D31" s="39" t="s">
        <v>82</v>
      </c>
      <c r="E31" s="39" t="s">
        <v>82</v>
      </c>
      <c r="F31" s="56" t="s">
        <v>908</v>
      </c>
      <c r="G31" s="60">
        <f>VLOOKUP(C31,ADMINISTRATIVAS!$E$8:$K$72,7,FALSE)</f>
        <v>80</v>
      </c>
      <c r="H31" s="37" t="s">
        <v>76</v>
      </c>
      <c r="I31" s="52"/>
    </row>
    <row r="32" spans="1:9" s="36" customFormat="1" ht="13.5" x14ac:dyDescent="0.25">
      <c r="A32" s="703" t="s">
        <v>70</v>
      </c>
      <c r="B32" s="40" t="s">
        <v>989</v>
      </c>
      <c r="C32" s="38" t="s">
        <v>272</v>
      </c>
      <c r="D32" s="39" t="s">
        <v>82</v>
      </c>
      <c r="E32" s="39" t="s">
        <v>82</v>
      </c>
      <c r="F32" s="56" t="s">
        <v>908</v>
      </c>
      <c r="G32" s="60">
        <f>VLOOKUP(C32,ADMINISTRATIVAS!$E$8:$K$72,7,FALSE)</f>
        <v>80</v>
      </c>
      <c r="H32" s="37" t="s">
        <v>70</v>
      </c>
      <c r="I32" s="52"/>
    </row>
    <row r="33" spans="1:9" s="36" customFormat="1" ht="13.5" x14ac:dyDescent="0.25">
      <c r="A33" s="703" t="s">
        <v>70</v>
      </c>
      <c r="B33" s="38" t="s">
        <v>278</v>
      </c>
      <c r="C33" s="38" t="s">
        <v>277</v>
      </c>
      <c r="D33" s="39" t="s">
        <v>82</v>
      </c>
      <c r="E33" s="39" t="s">
        <v>82</v>
      </c>
      <c r="F33" s="56" t="s">
        <v>908</v>
      </c>
      <c r="G33" s="60">
        <f>VLOOKUP(C33,ADMINISTRATIVAS!$E$8:$K$72,7,FALSE)</f>
        <v>80</v>
      </c>
      <c r="H33" s="37" t="s">
        <v>70</v>
      </c>
      <c r="I33" s="52"/>
    </row>
    <row r="34" spans="1:9" s="36" customFormat="1" ht="13.5" x14ac:dyDescent="0.25">
      <c r="A34" s="703" t="s">
        <v>67</v>
      </c>
      <c r="B34" s="38" t="s">
        <v>282</v>
      </c>
      <c r="C34" s="38" t="s">
        <v>281</v>
      </c>
      <c r="D34" s="39" t="s">
        <v>82</v>
      </c>
      <c r="E34" s="39" t="s">
        <v>82</v>
      </c>
      <c r="F34" s="56" t="s">
        <v>908</v>
      </c>
      <c r="G34" s="60">
        <f>VLOOKUP(C34,ADMINISTRATIVAS!$E$8:$K$72,7,FALSE)</f>
        <v>100</v>
      </c>
      <c r="H34" s="37" t="s">
        <v>67</v>
      </c>
      <c r="I34" s="52"/>
    </row>
    <row r="35" spans="1:9" s="36" customFormat="1" ht="13.5" x14ac:dyDescent="0.25">
      <c r="A35" s="703" t="s">
        <v>76</v>
      </c>
      <c r="B35" s="40" t="s">
        <v>751</v>
      </c>
      <c r="C35" s="38" t="s">
        <v>286</v>
      </c>
      <c r="D35" s="39" t="s">
        <v>82</v>
      </c>
      <c r="E35" s="39" t="s">
        <v>82</v>
      </c>
      <c r="F35" s="56" t="s">
        <v>908</v>
      </c>
      <c r="G35" s="60">
        <f>VLOOKUP(C35,ADMINISTRATIVAS!$E$8:$K$72,7,FALSE)</f>
        <v>80</v>
      </c>
      <c r="H35" s="37" t="s">
        <v>76</v>
      </c>
      <c r="I35" s="52"/>
    </row>
    <row r="36" spans="1:9" s="36" customFormat="1" ht="13.5" x14ac:dyDescent="0.25">
      <c r="A36" s="703" t="s">
        <v>76</v>
      </c>
      <c r="B36" s="40" t="s">
        <v>300</v>
      </c>
      <c r="C36" s="40" t="s">
        <v>299</v>
      </c>
      <c r="D36" s="39" t="s">
        <v>82</v>
      </c>
      <c r="E36" s="39" t="s">
        <v>82</v>
      </c>
      <c r="F36" s="56" t="s">
        <v>908</v>
      </c>
      <c r="G36" s="60">
        <f>VLOOKUP(C36,ADMINISTRATIVAS!$E$8:$K$72,7,FALSE)</f>
        <v>80</v>
      </c>
      <c r="H36" s="37" t="s">
        <v>76</v>
      </c>
      <c r="I36" s="52"/>
    </row>
    <row r="37" spans="1:9" s="36" customFormat="1" ht="13.5" x14ac:dyDescent="0.25">
      <c r="A37" s="703" t="s">
        <v>76</v>
      </c>
      <c r="B37" s="40" t="s">
        <v>316</v>
      </c>
      <c r="C37" s="38" t="s">
        <v>311</v>
      </c>
      <c r="D37" s="39" t="s">
        <v>82</v>
      </c>
      <c r="E37" s="39" t="s">
        <v>82</v>
      </c>
      <c r="F37" s="56" t="s">
        <v>908</v>
      </c>
      <c r="G37" s="60">
        <f>VLOOKUP(C37,ADMINISTRATIVAS!$E$8:$K$72,7,FALSE)</f>
        <v>0</v>
      </c>
      <c r="H37" s="37" t="s">
        <v>76</v>
      </c>
      <c r="I37" s="52"/>
    </row>
    <row r="38" spans="1:9" s="36" customFormat="1" ht="13.5" x14ac:dyDescent="0.25">
      <c r="A38" s="703" t="s">
        <v>76</v>
      </c>
      <c r="B38" s="40" t="s">
        <v>369</v>
      </c>
      <c r="C38" s="38" t="s">
        <v>311</v>
      </c>
      <c r="D38" s="39" t="s">
        <v>82</v>
      </c>
      <c r="E38" s="39" t="s">
        <v>82</v>
      </c>
      <c r="F38" s="56" t="s">
        <v>908</v>
      </c>
      <c r="G38" s="60">
        <f>VLOOKUP(C38,ADMINISTRATIVAS!$E$8:$K$72,7,FALSE)</f>
        <v>0</v>
      </c>
      <c r="H38" s="37" t="s">
        <v>76</v>
      </c>
      <c r="I38" s="52"/>
    </row>
    <row r="39" spans="1:9" s="36" customFormat="1" ht="13.5" x14ac:dyDescent="0.25">
      <c r="A39" s="703" t="s">
        <v>76</v>
      </c>
      <c r="B39" s="38" t="s">
        <v>316</v>
      </c>
      <c r="C39" s="38" t="s">
        <v>315</v>
      </c>
      <c r="D39" s="39" t="s">
        <v>82</v>
      </c>
      <c r="E39" s="39" t="s">
        <v>82</v>
      </c>
      <c r="F39" s="56" t="s">
        <v>908</v>
      </c>
      <c r="G39" s="60">
        <f>VLOOKUP(C39,ADMINISTRATIVAS!$E$8:$K$72,7,FALSE)</f>
        <v>80</v>
      </c>
      <c r="H39" s="37" t="s">
        <v>76</v>
      </c>
      <c r="I39" s="52"/>
    </row>
    <row r="40" spans="1:9" s="36" customFormat="1" ht="13.5" x14ac:dyDescent="0.25">
      <c r="A40" s="703" t="s">
        <v>67</v>
      </c>
      <c r="B40" s="38" t="s">
        <v>325</v>
      </c>
      <c r="C40" s="40" t="s">
        <v>324</v>
      </c>
      <c r="D40" s="39" t="s">
        <v>82</v>
      </c>
      <c r="E40" s="39" t="s">
        <v>82</v>
      </c>
      <c r="F40" s="56" t="s">
        <v>908</v>
      </c>
      <c r="G40" s="60">
        <f>VLOOKUP(C40,ADMINISTRATIVAS!$E$8:$K$72,7,FALSE)</f>
        <v>100</v>
      </c>
      <c r="H40" s="37" t="s">
        <v>67</v>
      </c>
      <c r="I40" s="52"/>
    </row>
    <row r="41" spans="1:9" s="36" customFormat="1" ht="13.5" x14ac:dyDescent="0.25">
      <c r="A41" s="703" t="s">
        <v>76</v>
      </c>
      <c r="B41" s="40" t="s">
        <v>990</v>
      </c>
      <c r="C41" s="40" t="s">
        <v>329</v>
      </c>
      <c r="D41" s="39" t="s">
        <v>82</v>
      </c>
      <c r="E41" s="39" t="s">
        <v>82</v>
      </c>
      <c r="F41" s="56" t="s">
        <v>908</v>
      </c>
      <c r="G41" s="60">
        <f>VLOOKUP(C41,ADMINISTRATIVAS!$E$8:$K$72,7,FALSE)</f>
        <v>80</v>
      </c>
      <c r="H41" s="37" t="s">
        <v>76</v>
      </c>
      <c r="I41" s="52"/>
    </row>
    <row r="42" spans="1:9" s="36" customFormat="1" ht="13.5" x14ac:dyDescent="0.25">
      <c r="A42" s="703" t="s">
        <v>76</v>
      </c>
      <c r="B42" s="40" t="s">
        <v>982</v>
      </c>
      <c r="C42" s="40" t="s">
        <v>329</v>
      </c>
      <c r="D42" s="39" t="s">
        <v>82</v>
      </c>
      <c r="E42" s="39" t="s">
        <v>82</v>
      </c>
      <c r="F42" s="56" t="s">
        <v>908</v>
      </c>
      <c r="G42" s="60">
        <f>VLOOKUP(C42,ADMINISTRATIVAS!$E$8:$K$72,7,FALSE)</f>
        <v>80</v>
      </c>
      <c r="H42" s="37" t="s">
        <v>76</v>
      </c>
      <c r="I42" s="52"/>
    </row>
    <row r="43" spans="1:9" s="36" customFormat="1" ht="13.5" x14ac:dyDescent="0.25">
      <c r="A43" s="703" t="s">
        <v>76</v>
      </c>
      <c r="B43" s="40" t="s">
        <v>983</v>
      </c>
      <c r="C43" s="40" t="s">
        <v>329</v>
      </c>
      <c r="D43" s="39" t="s">
        <v>82</v>
      </c>
      <c r="E43" s="39" t="s">
        <v>82</v>
      </c>
      <c r="F43" s="56" t="s">
        <v>908</v>
      </c>
      <c r="G43" s="60">
        <f>VLOOKUP(C43,ADMINISTRATIVAS!$E$8:$K$72,7,FALSE)</f>
        <v>80</v>
      </c>
      <c r="H43" s="37" t="s">
        <v>76</v>
      </c>
      <c r="I43" s="52"/>
    </row>
    <row r="44" spans="1:9" s="36" customFormat="1" ht="13.5" x14ac:dyDescent="0.25">
      <c r="A44" s="703" t="s">
        <v>76</v>
      </c>
      <c r="B44" s="40" t="s">
        <v>984</v>
      </c>
      <c r="C44" s="40" t="s">
        <v>329</v>
      </c>
      <c r="D44" s="39" t="s">
        <v>82</v>
      </c>
      <c r="E44" s="39" t="s">
        <v>82</v>
      </c>
      <c r="F44" s="56" t="s">
        <v>908</v>
      </c>
      <c r="G44" s="60">
        <f>VLOOKUP(C44,ADMINISTRATIVAS!$E$8:$K$72,7,FALSE)</f>
        <v>80</v>
      </c>
      <c r="H44" s="37" t="s">
        <v>76</v>
      </c>
      <c r="I44" s="52"/>
    </row>
    <row r="45" spans="1:9" s="36" customFormat="1" ht="13.5" x14ac:dyDescent="0.25">
      <c r="A45" s="703" t="s">
        <v>76</v>
      </c>
      <c r="B45" s="40" t="s">
        <v>985</v>
      </c>
      <c r="C45" s="40" t="s">
        <v>329</v>
      </c>
      <c r="D45" s="39" t="s">
        <v>82</v>
      </c>
      <c r="E45" s="39" t="s">
        <v>82</v>
      </c>
      <c r="F45" s="56" t="s">
        <v>908</v>
      </c>
      <c r="G45" s="60">
        <f>VLOOKUP(C45,ADMINISTRATIVAS!$E$8:$K$72,7,FALSE)</f>
        <v>80</v>
      </c>
      <c r="H45" s="37" t="s">
        <v>76</v>
      </c>
      <c r="I45" s="52"/>
    </row>
    <row r="46" spans="1:9" s="36" customFormat="1" ht="13.5" x14ac:dyDescent="0.25">
      <c r="A46" s="703" t="s">
        <v>76</v>
      </c>
      <c r="B46" s="40" t="s">
        <v>316</v>
      </c>
      <c r="C46" s="38" t="s">
        <v>342</v>
      </c>
      <c r="D46" s="39" t="s">
        <v>82</v>
      </c>
      <c r="E46" s="39" t="s">
        <v>82</v>
      </c>
      <c r="F46" s="56" t="s">
        <v>908</v>
      </c>
      <c r="G46" s="60">
        <f>VLOOKUP(C46,ADMINISTRATIVAS!$E$8:$K$72,7,FALSE)</f>
        <v>80</v>
      </c>
      <c r="H46" s="37" t="s">
        <v>76</v>
      </c>
      <c r="I46" s="52"/>
    </row>
    <row r="47" spans="1:9" s="36" customFormat="1" ht="13.5" x14ac:dyDescent="0.25">
      <c r="A47" s="703" t="s">
        <v>76</v>
      </c>
      <c r="B47" s="40" t="s">
        <v>369</v>
      </c>
      <c r="C47" s="38" t="s">
        <v>342</v>
      </c>
      <c r="D47" s="39" t="s">
        <v>82</v>
      </c>
      <c r="E47" s="39" t="s">
        <v>82</v>
      </c>
      <c r="F47" s="56" t="s">
        <v>908</v>
      </c>
      <c r="G47" s="60">
        <f>VLOOKUP(C47,ADMINISTRATIVAS!$E$8:$K$72,7,FALSE)</f>
        <v>80</v>
      </c>
      <c r="H47" s="37" t="s">
        <v>76</v>
      </c>
      <c r="I47" s="52"/>
    </row>
    <row r="48" spans="1:9" s="36" customFormat="1" ht="13.5" x14ac:dyDescent="0.25">
      <c r="A48" s="703" t="s">
        <v>67</v>
      </c>
      <c r="B48" s="40" t="s">
        <v>991</v>
      </c>
      <c r="C48" s="38" t="s">
        <v>353</v>
      </c>
      <c r="D48" s="39" t="s">
        <v>82</v>
      </c>
      <c r="E48" s="39" t="s">
        <v>82</v>
      </c>
      <c r="F48" s="56" t="s">
        <v>908</v>
      </c>
      <c r="G48" s="60">
        <f>VLOOKUP(C48,ADMINISTRATIVAS!$E$8:$K$72,7,FALSE)</f>
        <v>80</v>
      </c>
      <c r="H48" s="37" t="s">
        <v>67</v>
      </c>
      <c r="I48" s="52"/>
    </row>
    <row r="49" spans="1:9" s="36" customFormat="1" ht="13.5" x14ac:dyDescent="0.25">
      <c r="A49" s="703" t="s">
        <v>67</v>
      </c>
      <c r="B49" s="40" t="s">
        <v>992</v>
      </c>
      <c r="C49" s="38" t="s">
        <v>353</v>
      </c>
      <c r="D49" s="39" t="s">
        <v>82</v>
      </c>
      <c r="E49" s="39" t="s">
        <v>82</v>
      </c>
      <c r="F49" s="56" t="s">
        <v>908</v>
      </c>
      <c r="G49" s="60">
        <f>VLOOKUP(C49,ADMINISTRATIVAS!$E$8:$K$72,7,FALSE)</f>
        <v>80</v>
      </c>
      <c r="H49" s="37" t="s">
        <v>67</v>
      </c>
      <c r="I49" s="52"/>
    </row>
    <row r="50" spans="1:9" s="36" customFormat="1" ht="13.5" x14ac:dyDescent="0.25">
      <c r="A50" s="703" t="s">
        <v>67</v>
      </c>
      <c r="B50" s="40" t="s">
        <v>993</v>
      </c>
      <c r="C50" s="38" t="s">
        <v>353</v>
      </c>
      <c r="D50" s="39" t="s">
        <v>82</v>
      </c>
      <c r="E50" s="39" t="s">
        <v>82</v>
      </c>
      <c r="F50" s="56" t="s">
        <v>908</v>
      </c>
      <c r="G50" s="60">
        <f>VLOOKUP(C50,ADMINISTRATIVAS!$E$8:$K$72,7,FALSE)</f>
        <v>80</v>
      </c>
      <c r="H50" s="37" t="s">
        <v>67</v>
      </c>
      <c r="I50" s="52"/>
    </row>
    <row r="51" spans="1:9" s="36" customFormat="1" ht="13.5" x14ac:dyDescent="0.25">
      <c r="A51" s="703" t="s">
        <v>67</v>
      </c>
      <c r="B51" s="40" t="s">
        <v>991</v>
      </c>
      <c r="C51" s="38" t="s">
        <v>359</v>
      </c>
      <c r="D51" s="39" t="s">
        <v>82</v>
      </c>
      <c r="E51" s="39" t="s">
        <v>82</v>
      </c>
      <c r="F51" s="56" t="s">
        <v>908</v>
      </c>
      <c r="G51" s="60">
        <f>VLOOKUP(C51,ADMINISTRATIVAS!$E$8:$K$72,7,FALSE)</f>
        <v>80</v>
      </c>
      <c r="H51" s="37" t="s">
        <v>67</v>
      </c>
      <c r="I51" s="52"/>
    </row>
    <row r="52" spans="1:9" s="36" customFormat="1" ht="13.5" x14ac:dyDescent="0.25">
      <c r="A52" s="703" t="s">
        <v>67</v>
      </c>
      <c r="B52" s="40" t="s">
        <v>992</v>
      </c>
      <c r="C52" s="38" t="s">
        <v>359</v>
      </c>
      <c r="D52" s="39" t="s">
        <v>82</v>
      </c>
      <c r="E52" s="39" t="s">
        <v>82</v>
      </c>
      <c r="F52" s="56" t="s">
        <v>908</v>
      </c>
      <c r="G52" s="60">
        <f>VLOOKUP(C52,ADMINISTRATIVAS!$E$8:$K$72,7,FALSE)</f>
        <v>80</v>
      </c>
      <c r="H52" s="37" t="s">
        <v>67</v>
      </c>
      <c r="I52" s="52"/>
    </row>
    <row r="53" spans="1:9" s="36" customFormat="1" ht="13.5" x14ac:dyDescent="0.25">
      <c r="A53" s="703" t="s">
        <v>76</v>
      </c>
      <c r="B53" s="38" t="s">
        <v>369</v>
      </c>
      <c r="C53" s="38" t="s">
        <v>368</v>
      </c>
      <c r="D53" s="39" t="s">
        <v>82</v>
      </c>
      <c r="E53" s="39" t="s">
        <v>82</v>
      </c>
      <c r="F53" s="56" t="s">
        <v>908</v>
      </c>
      <c r="G53" s="60">
        <f>VLOOKUP(C53,ADMINISTRATIVAS!$E$8:$K$72,7,FALSE)</f>
        <v>80</v>
      </c>
      <c r="H53" s="37" t="s">
        <v>76</v>
      </c>
      <c r="I53" s="52"/>
    </row>
    <row r="54" spans="1:9" s="36" customFormat="1" ht="13.5" x14ac:dyDescent="0.25">
      <c r="A54" s="703" t="s">
        <v>76</v>
      </c>
      <c r="B54" s="40" t="s">
        <v>316</v>
      </c>
      <c r="C54" s="38" t="s">
        <v>379</v>
      </c>
      <c r="D54" s="39" t="s">
        <v>82</v>
      </c>
      <c r="E54" s="39" t="s">
        <v>82</v>
      </c>
      <c r="F54" s="56" t="s">
        <v>908</v>
      </c>
      <c r="G54" s="60">
        <f>VLOOKUP(C54,ADMINISTRATIVAS!$E$8:$K$72,7,FALSE)</f>
        <v>80</v>
      </c>
      <c r="H54" s="37" t="s">
        <v>76</v>
      </c>
      <c r="I54" s="52"/>
    </row>
    <row r="55" spans="1:9" s="36" customFormat="1" ht="13.5" x14ac:dyDescent="0.25">
      <c r="A55" s="703" t="s">
        <v>76</v>
      </c>
      <c r="B55" s="40" t="s">
        <v>626</v>
      </c>
      <c r="C55" s="38" t="s">
        <v>379</v>
      </c>
      <c r="D55" s="39" t="s">
        <v>82</v>
      </c>
      <c r="E55" s="39" t="s">
        <v>82</v>
      </c>
      <c r="F55" s="56" t="s">
        <v>908</v>
      </c>
      <c r="G55" s="60">
        <f>VLOOKUP(C55,ADMINISTRATIVAS!$E$8:$K$72,7,FALSE)</f>
        <v>80</v>
      </c>
      <c r="H55" s="37" t="s">
        <v>76</v>
      </c>
      <c r="I55" s="52"/>
    </row>
    <row r="56" spans="1:9" s="36" customFormat="1" ht="13.5" x14ac:dyDescent="0.25">
      <c r="A56" s="703" t="s">
        <v>76</v>
      </c>
      <c r="B56" s="40" t="s">
        <v>994</v>
      </c>
      <c r="C56" s="38" t="s">
        <v>383</v>
      </c>
      <c r="D56" s="39" t="s">
        <v>82</v>
      </c>
      <c r="E56" s="39" t="s">
        <v>82</v>
      </c>
      <c r="F56" s="56" t="s">
        <v>908</v>
      </c>
      <c r="G56" s="60">
        <f>VLOOKUP(C56,ADMINISTRATIVAS!$E$8:$K$72,7,FALSE)</f>
        <v>60</v>
      </c>
      <c r="H56" s="37" t="s">
        <v>76</v>
      </c>
      <c r="I56" s="52"/>
    </row>
    <row r="57" spans="1:9" s="36" customFormat="1" ht="13.5" x14ac:dyDescent="0.25">
      <c r="A57" s="703" t="s">
        <v>76</v>
      </c>
      <c r="B57" s="40" t="s">
        <v>995</v>
      </c>
      <c r="C57" s="38" t="s">
        <v>383</v>
      </c>
      <c r="D57" s="39" t="s">
        <v>82</v>
      </c>
      <c r="E57" s="39" t="s">
        <v>82</v>
      </c>
      <c r="F57" s="56" t="s">
        <v>908</v>
      </c>
      <c r="G57" s="60">
        <f>VLOOKUP(C57,ADMINISTRATIVAS!$E$8:$K$72,7,FALSE)</f>
        <v>60</v>
      </c>
      <c r="H57" s="37" t="s">
        <v>76</v>
      </c>
      <c r="I57" s="52"/>
    </row>
    <row r="58" spans="1:9" s="36" customFormat="1" ht="13.5" x14ac:dyDescent="0.25">
      <c r="A58" s="703" t="s">
        <v>76</v>
      </c>
      <c r="B58" s="40" t="s">
        <v>996</v>
      </c>
      <c r="C58" s="38" t="s">
        <v>383</v>
      </c>
      <c r="D58" s="39" t="s">
        <v>82</v>
      </c>
      <c r="E58" s="39" t="s">
        <v>82</v>
      </c>
      <c r="F58" s="56" t="s">
        <v>908</v>
      </c>
      <c r="G58" s="60">
        <f>VLOOKUP(C58,ADMINISTRATIVAS!$E$8:$K$72,7,FALSE)</f>
        <v>60</v>
      </c>
      <c r="H58" s="37" t="s">
        <v>76</v>
      </c>
      <c r="I58" s="52"/>
    </row>
    <row r="59" spans="1:9" s="36" customFormat="1" ht="13.5" x14ac:dyDescent="0.25">
      <c r="A59" s="703" t="s">
        <v>76</v>
      </c>
      <c r="B59" s="40" t="s">
        <v>316</v>
      </c>
      <c r="C59" s="38" t="s">
        <v>383</v>
      </c>
      <c r="D59" s="39" t="s">
        <v>82</v>
      </c>
      <c r="E59" s="39" t="s">
        <v>82</v>
      </c>
      <c r="F59" s="56" t="s">
        <v>908</v>
      </c>
      <c r="G59" s="60">
        <f>VLOOKUP(C59,ADMINISTRATIVAS!$E$8:$K$72,7,FALSE)</f>
        <v>60</v>
      </c>
      <c r="H59" s="37" t="s">
        <v>76</v>
      </c>
      <c r="I59" s="52"/>
    </row>
    <row r="60" spans="1:9" s="36" customFormat="1" ht="13.5" x14ac:dyDescent="0.25">
      <c r="A60" s="703" t="s">
        <v>76</v>
      </c>
      <c r="B60" s="40" t="s">
        <v>997</v>
      </c>
      <c r="C60" s="38" t="s">
        <v>383</v>
      </c>
      <c r="D60" s="39" t="s">
        <v>82</v>
      </c>
      <c r="E60" s="39" t="s">
        <v>82</v>
      </c>
      <c r="F60" s="56" t="s">
        <v>908</v>
      </c>
      <c r="G60" s="60">
        <f>VLOOKUP(C60,ADMINISTRATIVAS!$E$8:$K$72,7,FALSE)</f>
        <v>60</v>
      </c>
      <c r="H60" s="37" t="s">
        <v>76</v>
      </c>
      <c r="I60" s="52"/>
    </row>
    <row r="61" spans="1:9" s="36" customFormat="1" ht="13.5" x14ac:dyDescent="0.25">
      <c r="A61" s="703" t="s">
        <v>76</v>
      </c>
      <c r="B61" s="40" t="s">
        <v>626</v>
      </c>
      <c r="C61" s="38" t="s">
        <v>383</v>
      </c>
      <c r="D61" s="39" t="s">
        <v>82</v>
      </c>
      <c r="E61" s="39" t="s">
        <v>82</v>
      </c>
      <c r="F61" s="56" t="s">
        <v>908</v>
      </c>
      <c r="G61" s="60">
        <f>VLOOKUP(C61,ADMINISTRATIVAS!$E$8:$K$72,7,FALSE)</f>
        <v>60</v>
      </c>
      <c r="H61" s="37" t="s">
        <v>76</v>
      </c>
      <c r="I61" s="52"/>
    </row>
    <row r="62" spans="1:9" s="36" customFormat="1" ht="13.5" x14ac:dyDescent="0.25">
      <c r="A62" s="703" t="s">
        <v>76</v>
      </c>
      <c r="B62" s="40" t="s">
        <v>996</v>
      </c>
      <c r="C62" s="38" t="s">
        <v>391</v>
      </c>
      <c r="D62" s="39" t="s">
        <v>82</v>
      </c>
      <c r="E62" s="39" t="s">
        <v>82</v>
      </c>
      <c r="F62" s="56" t="s">
        <v>908</v>
      </c>
      <c r="G62" s="60">
        <f>VLOOKUP(C62,ADMINISTRATIVAS!$E$8:$K$72,7,FALSE)</f>
        <v>80</v>
      </c>
      <c r="H62" s="37" t="s">
        <v>76</v>
      </c>
      <c r="I62" s="52"/>
    </row>
    <row r="63" spans="1:9" s="36" customFormat="1" ht="13.5" x14ac:dyDescent="0.25">
      <c r="A63" s="703" t="s">
        <v>76</v>
      </c>
      <c r="B63" s="40" t="s">
        <v>997</v>
      </c>
      <c r="C63" s="38" t="s">
        <v>391</v>
      </c>
      <c r="D63" s="39" t="s">
        <v>82</v>
      </c>
      <c r="E63" s="39" t="s">
        <v>82</v>
      </c>
      <c r="F63" s="56" t="s">
        <v>908</v>
      </c>
      <c r="G63" s="60">
        <f>VLOOKUP(C63,ADMINISTRATIVAS!$E$8:$K$72,7,FALSE)</f>
        <v>80</v>
      </c>
      <c r="H63" s="37" t="s">
        <v>76</v>
      </c>
      <c r="I63" s="52"/>
    </row>
    <row r="64" spans="1:9" s="36" customFormat="1" ht="13.5" x14ac:dyDescent="0.25">
      <c r="A64" s="703" t="s">
        <v>76</v>
      </c>
      <c r="B64" s="40" t="s">
        <v>626</v>
      </c>
      <c r="C64" s="38" t="s">
        <v>391</v>
      </c>
      <c r="D64" s="39" t="s">
        <v>82</v>
      </c>
      <c r="E64" s="39" t="s">
        <v>82</v>
      </c>
      <c r="F64" s="56" t="s">
        <v>908</v>
      </c>
      <c r="G64" s="60">
        <f>VLOOKUP(C64,ADMINISTRATIVAS!$E$8:$K$72,7,FALSE)</f>
        <v>80</v>
      </c>
      <c r="H64" s="37" t="s">
        <v>76</v>
      </c>
      <c r="I64" s="52"/>
    </row>
    <row r="65" spans="1:9" s="36" customFormat="1" ht="13.5" x14ac:dyDescent="0.25">
      <c r="A65" s="703" t="s">
        <v>76</v>
      </c>
      <c r="B65" s="40" t="s">
        <v>996</v>
      </c>
      <c r="C65" s="38" t="s">
        <v>395</v>
      </c>
      <c r="D65" s="39" t="s">
        <v>82</v>
      </c>
      <c r="E65" s="39" t="s">
        <v>82</v>
      </c>
      <c r="F65" s="56" t="s">
        <v>908</v>
      </c>
      <c r="G65" s="60">
        <f>VLOOKUP(C65,ADMINISTRATIVAS!$E$8:$K$72,7,FALSE)</f>
        <v>80</v>
      </c>
      <c r="H65" s="37" t="s">
        <v>76</v>
      </c>
      <c r="I65" s="52"/>
    </row>
    <row r="66" spans="1:9" s="36" customFormat="1" ht="13.5" x14ac:dyDescent="0.25">
      <c r="A66" s="703" t="s">
        <v>76</v>
      </c>
      <c r="B66" s="40" t="s">
        <v>997</v>
      </c>
      <c r="C66" s="38" t="s">
        <v>395</v>
      </c>
      <c r="D66" s="39" t="s">
        <v>82</v>
      </c>
      <c r="E66" s="39" t="s">
        <v>82</v>
      </c>
      <c r="F66" s="56" t="s">
        <v>908</v>
      </c>
      <c r="G66" s="60">
        <f>VLOOKUP(C66,ADMINISTRATIVAS!$E$8:$K$72,7,FALSE)</f>
        <v>80</v>
      </c>
      <c r="H66" s="37" t="s">
        <v>76</v>
      </c>
      <c r="I66" s="52"/>
    </row>
    <row r="67" spans="1:9" s="36" customFormat="1" ht="13.5" x14ac:dyDescent="0.25">
      <c r="A67" s="703" t="s">
        <v>76</v>
      </c>
      <c r="B67" s="40" t="s">
        <v>996</v>
      </c>
      <c r="C67" s="38" t="s">
        <v>398</v>
      </c>
      <c r="D67" s="39" t="s">
        <v>82</v>
      </c>
      <c r="E67" s="39" t="s">
        <v>82</v>
      </c>
      <c r="F67" s="56" t="s">
        <v>908</v>
      </c>
      <c r="G67" s="60">
        <f>VLOOKUP(C67,ADMINISTRATIVAS!$E$8:$K$72,7,FALSE)</f>
        <v>80</v>
      </c>
      <c r="H67" s="37" t="s">
        <v>76</v>
      </c>
      <c r="I67" s="52"/>
    </row>
    <row r="68" spans="1:9" s="36" customFormat="1" ht="13.5" x14ac:dyDescent="0.25">
      <c r="A68" s="703" t="s">
        <v>76</v>
      </c>
      <c r="B68" s="40" t="s">
        <v>626</v>
      </c>
      <c r="C68" s="38" t="s">
        <v>398</v>
      </c>
      <c r="D68" s="39" t="s">
        <v>82</v>
      </c>
      <c r="E68" s="39" t="s">
        <v>82</v>
      </c>
      <c r="F68" s="56" t="s">
        <v>908</v>
      </c>
      <c r="G68" s="60">
        <f>VLOOKUP(C68,ADMINISTRATIVAS!$E$8:$K$72,7,FALSE)</f>
        <v>80</v>
      </c>
      <c r="H68" s="37" t="s">
        <v>76</v>
      </c>
      <c r="I68" s="52"/>
    </row>
    <row r="69" spans="1:9" s="36" customFormat="1" ht="13.5" x14ac:dyDescent="0.25">
      <c r="A69" s="703" t="s">
        <v>76</v>
      </c>
      <c r="B69" s="38" t="s">
        <v>316</v>
      </c>
      <c r="C69" s="39" t="s">
        <v>478</v>
      </c>
      <c r="D69" s="39" t="s">
        <v>82</v>
      </c>
      <c r="E69" s="39" t="s">
        <v>82</v>
      </c>
      <c r="F69" s="56" t="s">
        <v>998</v>
      </c>
      <c r="G69" s="60">
        <f>VLOOKUP(C69,TECNICAS!$E$10:$K$115,7,FALSE)</f>
        <v>60</v>
      </c>
      <c r="H69" s="37" t="s">
        <v>76</v>
      </c>
      <c r="I69" s="52"/>
    </row>
    <row r="70" spans="1:9" s="36" customFormat="1" ht="13.5" x14ac:dyDescent="0.25">
      <c r="A70" s="703" t="s">
        <v>76</v>
      </c>
      <c r="B70" s="40" t="s">
        <v>988</v>
      </c>
      <c r="C70" s="39" t="s">
        <v>481</v>
      </c>
      <c r="D70" s="39" t="s">
        <v>82</v>
      </c>
      <c r="E70" s="39" t="s">
        <v>82</v>
      </c>
      <c r="F70" s="56" t="s">
        <v>998</v>
      </c>
      <c r="G70" s="60">
        <f>VLOOKUP(C70,TECNICAS!$E$10:$K$115,7,FALSE)</f>
        <v>60</v>
      </c>
      <c r="H70" s="37" t="s">
        <v>76</v>
      </c>
      <c r="I70" s="52"/>
    </row>
    <row r="71" spans="1:9" s="36" customFormat="1" ht="13.5" x14ac:dyDescent="0.25">
      <c r="A71" s="703" t="s">
        <v>76</v>
      </c>
      <c r="B71" s="40" t="s">
        <v>316</v>
      </c>
      <c r="C71" s="39" t="s">
        <v>481</v>
      </c>
      <c r="D71" s="39" t="s">
        <v>82</v>
      </c>
      <c r="E71" s="39" t="s">
        <v>82</v>
      </c>
      <c r="F71" s="56" t="s">
        <v>998</v>
      </c>
      <c r="G71" s="60">
        <f>VLOOKUP(C71,TECNICAS!$E$10:$K$115,7,FALSE)</f>
        <v>60</v>
      </c>
      <c r="H71" s="37" t="s">
        <v>76</v>
      </c>
      <c r="I71" s="52"/>
    </row>
    <row r="72" spans="1:9" s="36" customFormat="1" ht="13.5" x14ac:dyDescent="0.25">
      <c r="A72" s="703" t="s">
        <v>76</v>
      </c>
      <c r="B72" s="40" t="s">
        <v>999</v>
      </c>
      <c r="C72" s="39" t="s">
        <v>481</v>
      </c>
      <c r="D72" s="39" t="s">
        <v>82</v>
      </c>
      <c r="E72" s="39" t="s">
        <v>82</v>
      </c>
      <c r="F72" s="56" t="s">
        <v>998</v>
      </c>
      <c r="G72" s="60">
        <f>VLOOKUP(C72,TECNICAS!$E$10:$K$115,7,FALSE)</f>
        <v>60</v>
      </c>
      <c r="H72" s="37" t="s">
        <v>76</v>
      </c>
      <c r="I72" s="52"/>
    </row>
    <row r="73" spans="1:9" s="36" customFormat="1" ht="13.5" x14ac:dyDescent="0.25">
      <c r="A73" s="703" t="s">
        <v>76</v>
      </c>
      <c r="B73" s="38" t="s">
        <v>491</v>
      </c>
      <c r="C73" s="40" t="s">
        <v>490</v>
      </c>
      <c r="D73" s="39" t="s">
        <v>82</v>
      </c>
      <c r="E73" s="39" t="s">
        <v>82</v>
      </c>
      <c r="F73" s="56" t="s">
        <v>998</v>
      </c>
      <c r="G73" s="60">
        <f>VLOOKUP(C73,TECNICAS!$E$10:$K$115,7,FALSE)</f>
        <v>60</v>
      </c>
      <c r="H73" s="37" t="s">
        <v>76</v>
      </c>
      <c r="I73" s="52"/>
    </row>
    <row r="74" spans="1:9" s="36" customFormat="1" ht="13.5" x14ac:dyDescent="0.25">
      <c r="A74" s="703" t="s">
        <v>76</v>
      </c>
      <c r="B74" s="38" t="s">
        <v>491</v>
      </c>
      <c r="C74" s="40" t="s">
        <v>495</v>
      </c>
      <c r="D74" s="39" t="s">
        <v>82</v>
      </c>
      <c r="E74" s="39" t="s">
        <v>82</v>
      </c>
      <c r="F74" s="56" t="s">
        <v>998</v>
      </c>
      <c r="G74" s="60">
        <f>VLOOKUP(C74,TECNICAS!$E$10:$K$115,7,FALSE)</f>
        <v>40</v>
      </c>
      <c r="H74" s="37" t="s">
        <v>76</v>
      </c>
      <c r="I74" s="52"/>
    </row>
    <row r="75" spans="1:9" s="36" customFormat="1" ht="13.5" x14ac:dyDescent="0.25">
      <c r="A75" s="703" t="s">
        <v>76</v>
      </c>
      <c r="B75" s="40" t="s">
        <v>988</v>
      </c>
      <c r="C75" s="40" t="s">
        <v>499</v>
      </c>
      <c r="D75" s="39" t="s">
        <v>82</v>
      </c>
      <c r="E75" s="39" t="s">
        <v>82</v>
      </c>
      <c r="F75" s="56" t="s">
        <v>998</v>
      </c>
      <c r="G75" s="60">
        <f>VLOOKUP(C75,TECNICAS!$E$10:$K$115,7,FALSE)</f>
        <v>80</v>
      </c>
      <c r="H75" s="37" t="s">
        <v>76</v>
      </c>
      <c r="I75" s="52"/>
    </row>
    <row r="76" spans="1:9" s="36" customFormat="1" ht="13.5" x14ac:dyDescent="0.25">
      <c r="A76" s="703" t="s">
        <v>76</v>
      </c>
      <c r="B76" s="40" t="s">
        <v>316</v>
      </c>
      <c r="C76" s="40" t="s">
        <v>499</v>
      </c>
      <c r="D76" s="39" t="s">
        <v>82</v>
      </c>
      <c r="E76" s="39" t="s">
        <v>82</v>
      </c>
      <c r="F76" s="56" t="s">
        <v>998</v>
      </c>
      <c r="G76" s="60">
        <f>VLOOKUP(C76,TECNICAS!$E$10:$K$115,7,FALSE)</f>
        <v>80</v>
      </c>
      <c r="H76" s="37" t="s">
        <v>76</v>
      </c>
      <c r="I76" s="52"/>
    </row>
    <row r="77" spans="1:9" s="36" customFormat="1" ht="13.5" x14ac:dyDescent="0.25">
      <c r="A77" s="703" t="s">
        <v>76</v>
      </c>
      <c r="B77" s="38" t="s">
        <v>491</v>
      </c>
      <c r="C77" s="40" t="s">
        <v>504</v>
      </c>
      <c r="D77" s="39" t="s">
        <v>82</v>
      </c>
      <c r="E77" s="39" t="s">
        <v>82</v>
      </c>
      <c r="F77" s="56" t="s">
        <v>998</v>
      </c>
      <c r="G77" s="60">
        <f>VLOOKUP(C77,TECNICAS!$E$10:$K$115,7,FALSE)</f>
        <v>80</v>
      </c>
      <c r="H77" s="37" t="s">
        <v>76</v>
      </c>
      <c r="I77" s="52"/>
    </row>
    <row r="78" spans="1:9" s="36" customFormat="1" ht="13.5" x14ac:dyDescent="0.25">
      <c r="A78" s="703" t="s">
        <v>76</v>
      </c>
      <c r="B78" s="38" t="s">
        <v>491</v>
      </c>
      <c r="C78" s="40" t="s">
        <v>519</v>
      </c>
      <c r="D78" s="39" t="s">
        <v>82</v>
      </c>
      <c r="E78" s="39" t="s">
        <v>82</v>
      </c>
      <c r="F78" s="56" t="s">
        <v>998</v>
      </c>
      <c r="G78" s="60">
        <f>VLOOKUP(C78,TECNICAS!$E$10:$K$115,7,FALSE)</f>
        <v>80</v>
      </c>
      <c r="H78" s="37" t="s">
        <v>76</v>
      </c>
      <c r="I78" s="52"/>
    </row>
    <row r="79" spans="1:9" s="36" customFormat="1" ht="13.5" x14ac:dyDescent="0.25">
      <c r="A79" s="703" t="s">
        <v>76</v>
      </c>
      <c r="B79" s="40" t="s">
        <v>988</v>
      </c>
      <c r="C79" s="40" t="s">
        <v>527</v>
      </c>
      <c r="D79" s="39" t="s">
        <v>82</v>
      </c>
      <c r="E79" s="39" t="s">
        <v>82</v>
      </c>
      <c r="F79" s="56" t="s">
        <v>998</v>
      </c>
      <c r="G79" s="60">
        <f>VLOOKUP(C79,TECNICAS!$E$10:$K$115,7,FALSE)</f>
        <v>80</v>
      </c>
      <c r="H79" s="37" t="s">
        <v>76</v>
      </c>
      <c r="I79" s="52"/>
    </row>
    <row r="80" spans="1:9" s="36" customFormat="1" ht="13.5" x14ac:dyDescent="0.25">
      <c r="A80" s="703" t="s">
        <v>76</v>
      </c>
      <c r="B80" s="40" t="s">
        <v>316</v>
      </c>
      <c r="C80" s="40" t="s">
        <v>527</v>
      </c>
      <c r="D80" s="39" t="s">
        <v>82</v>
      </c>
      <c r="E80" s="39" t="s">
        <v>82</v>
      </c>
      <c r="F80" s="56" t="s">
        <v>998</v>
      </c>
      <c r="G80" s="60">
        <f>VLOOKUP(C80,TECNICAS!$E$10:$K$115,7,FALSE)</f>
        <v>80</v>
      </c>
      <c r="H80" s="37" t="s">
        <v>76</v>
      </c>
      <c r="I80" s="52"/>
    </row>
    <row r="81" spans="1:9" s="36" customFormat="1" ht="13.5" x14ac:dyDescent="0.25">
      <c r="A81" s="703" t="s">
        <v>76</v>
      </c>
      <c r="B81" s="38" t="s">
        <v>491</v>
      </c>
      <c r="C81" s="40" t="s">
        <v>530</v>
      </c>
      <c r="D81" s="39" t="s">
        <v>82</v>
      </c>
      <c r="E81" s="39" t="s">
        <v>82</v>
      </c>
      <c r="F81" s="56" t="s">
        <v>998</v>
      </c>
      <c r="G81" s="60">
        <f>VLOOKUP(C81,TECNICAS!$E$10:$K$115,7,FALSE)</f>
        <v>80</v>
      </c>
      <c r="H81" s="37" t="s">
        <v>76</v>
      </c>
      <c r="I81" s="52"/>
    </row>
    <row r="82" spans="1:9" s="36" customFormat="1" ht="13.5" x14ac:dyDescent="0.25">
      <c r="A82" s="703" t="s">
        <v>76</v>
      </c>
      <c r="B82" s="38" t="s">
        <v>491</v>
      </c>
      <c r="C82" s="40" t="s">
        <v>533</v>
      </c>
      <c r="D82" s="39" t="s">
        <v>82</v>
      </c>
      <c r="E82" s="39" t="s">
        <v>82</v>
      </c>
      <c r="F82" s="56" t="s">
        <v>998</v>
      </c>
      <c r="G82" s="60">
        <f>VLOOKUP(C82,TECNICAS!$E$10:$K$115,7,FALSE)</f>
        <v>60</v>
      </c>
      <c r="H82" s="37" t="s">
        <v>76</v>
      </c>
      <c r="I82" s="52"/>
    </row>
    <row r="83" spans="1:9" s="36" customFormat="1" ht="13.5" x14ac:dyDescent="0.25">
      <c r="A83" s="703" t="s">
        <v>76</v>
      </c>
      <c r="B83" s="40" t="s">
        <v>988</v>
      </c>
      <c r="C83" s="40" t="s">
        <v>536</v>
      </c>
      <c r="D83" s="39" t="s">
        <v>82</v>
      </c>
      <c r="E83" s="39" t="s">
        <v>82</v>
      </c>
      <c r="F83" s="56" t="s">
        <v>998</v>
      </c>
      <c r="G83" s="60">
        <f>VLOOKUP(C83,TECNICAS!$E$10:$K$115,7,FALSE)</f>
        <v>80</v>
      </c>
      <c r="H83" s="37" t="s">
        <v>76</v>
      </c>
      <c r="I83" s="52"/>
    </row>
    <row r="84" spans="1:9" s="36" customFormat="1" ht="13.5" x14ac:dyDescent="0.25">
      <c r="A84" s="703" t="s">
        <v>76</v>
      </c>
      <c r="B84" s="40" t="s">
        <v>316</v>
      </c>
      <c r="C84" s="40" t="s">
        <v>536</v>
      </c>
      <c r="D84" s="39" t="s">
        <v>82</v>
      </c>
      <c r="E84" s="39" t="s">
        <v>82</v>
      </c>
      <c r="F84" s="56" t="s">
        <v>998</v>
      </c>
      <c r="G84" s="60">
        <f>VLOOKUP(C84,TECNICAS!$E$10:$K$115,7,FALSE)</f>
        <v>80</v>
      </c>
      <c r="H84" s="37" t="s">
        <v>76</v>
      </c>
      <c r="I84" s="52"/>
    </row>
    <row r="85" spans="1:9" s="36" customFormat="1" ht="13.5" x14ac:dyDescent="0.25">
      <c r="A85" s="703" t="s">
        <v>76</v>
      </c>
      <c r="B85" s="38" t="s">
        <v>316</v>
      </c>
      <c r="C85" s="40" t="s">
        <v>540</v>
      </c>
      <c r="D85" s="39" t="s">
        <v>82</v>
      </c>
      <c r="E85" s="39" t="s">
        <v>82</v>
      </c>
      <c r="F85" s="56" t="s">
        <v>998</v>
      </c>
      <c r="G85" s="60">
        <f>VLOOKUP(C85,TECNICAS!$E$10:$K$115,7,FALSE)</f>
        <v>60</v>
      </c>
      <c r="H85" s="37" t="s">
        <v>76</v>
      </c>
      <c r="I85" s="52"/>
    </row>
    <row r="86" spans="1:9" s="36" customFormat="1" ht="13.5" x14ac:dyDescent="0.25">
      <c r="A86" s="703" t="s">
        <v>76</v>
      </c>
      <c r="B86" s="38" t="s">
        <v>561</v>
      </c>
      <c r="C86" s="40" t="s">
        <v>560</v>
      </c>
      <c r="D86" s="39" t="s">
        <v>82</v>
      </c>
      <c r="E86" s="39" t="s">
        <v>82</v>
      </c>
      <c r="F86" s="56" t="s">
        <v>998</v>
      </c>
      <c r="G86" s="60">
        <f>VLOOKUP(C86,TECNICAS!$E$10:$K$115,7,FALSE)</f>
        <v>60</v>
      </c>
      <c r="H86" s="37" t="s">
        <v>76</v>
      </c>
      <c r="I86" s="52"/>
    </row>
    <row r="87" spans="1:9" s="36" customFormat="1" ht="13.5" x14ac:dyDescent="0.25">
      <c r="A87" s="703" t="s">
        <v>76</v>
      </c>
      <c r="B87" s="40" t="s">
        <v>561</v>
      </c>
      <c r="C87" s="40" t="s">
        <v>565</v>
      </c>
      <c r="D87" s="39" t="s">
        <v>82</v>
      </c>
      <c r="E87" s="39" t="s">
        <v>82</v>
      </c>
      <c r="F87" s="56" t="s">
        <v>998</v>
      </c>
      <c r="G87" s="60">
        <f>VLOOKUP(C87,TECNICAS!$E$10:$K$115,7,FALSE)</f>
        <v>60</v>
      </c>
      <c r="H87" s="37" t="s">
        <v>76</v>
      </c>
      <c r="I87" s="52"/>
    </row>
    <row r="88" spans="1:9" s="36" customFormat="1" ht="13.5" x14ac:dyDescent="0.25">
      <c r="A88" s="703" t="s">
        <v>76</v>
      </c>
      <c r="B88" s="40" t="s">
        <v>611</v>
      </c>
      <c r="C88" s="40" t="s">
        <v>565</v>
      </c>
      <c r="D88" s="39" t="s">
        <v>82</v>
      </c>
      <c r="E88" s="39" t="s">
        <v>82</v>
      </c>
      <c r="F88" s="56" t="s">
        <v>998</v>
      </c>
      <c r="G88" s="60">
        <f>VLOOKUP(C88,TECNICAS!$E$10:$K$115,7,FALSE)</f>
        <v>60</v>
      </c>
      <c r="H88" s="37" t="s">
        <v>76</v>
      </c>
      <c r="I88" s="52"/>
    </row>
    <row r="89" spans="1:9" s="36" customFormat="1" ht="13.5" x14ac:dyDescent="0.25">
      <c r="A89" s="703" t="s">
        <v>67</v>
      </c>
      <c r="B89" s="40" t="s">
        <v>421</v>
      </c>
      <c r="C89" s="40" t="s">
        <v>573</v>
      </c>
      <c r="D89" s="39" t="s">
        <v>82</v>
      </c>
      <c r="E89" s="39" t="s">
        <v>82</v>
      </c>
      <c r="F89" s="56" t="s">
        <v>998</v>
      </c>
      <c r="G89" s="60">
        <f>VLOOKUP(C89,TECNICAS!$E$10:$K$115,7,FALSE)</f>
        <v>60</v>
      </c>
      <c r="H89" s="37" t="s">
        <v>67</v>
      </c>
      <c r="I89" s="52"/>
    </row>
    <row r="90" spans="1:9" s="36" customFormat="1" ht="13.5" x14ac:dyDescent="0.25">
      <c r="A90" s="703" t="s">
        <v>76</v>
      </c>
      <c r="B90" s="40" t="s">
        <v>561</v>
      </c>
      <c r="C90" s="40" t="s">
        <v>573</v>
      </c>
      <c r="D90" s="39" t="s">
        <v>82</v>
      </c>
      <c r="E90" s="39" t="s">
        <v>82</v>
      </c>
      <c r="F90" s="56" t="s">
        <v>998</v>
      </c>
      <c r="G90" s="60">
        <f>VLOOKUP(C90,TECNICAS!$E$10:$K$115,7,FALSE)</f>
        <v>60</v>
      </c>
      <c r="H90" s="37" t="s">
        <v>76</v>
      </c>
      <c r="I90" s="52"/>
    </row>
    <row r="91" spans="1:9" s="36" customFormat="1" ht="13.5" x14ac:dyDescent="0.25">
      <c r="A91" s="703" t="s">
        <v>76</v>
      </c>
      <c r="B91" s="40" t="s">
        <v>591</v>
      </c>
      <c r="C91" s="40" t="s">
        <v>573</v>
      </c>
      <c r="D91" s="39" t="s">
        <v>82</v>
      </c>
      <c r="E91" s="39" t="s">
        <v>82</v>
      </c>
      <c r="F91" s="56" t="s">
        <v>998</v>
      </c>
      <c r="G91" s="60">
        <f>VLOOKUP(C91,TECNICAS!$E$10:$K$115,7,FALSE)</f>
        <v>60</v>
      </c>
      <c r="H91" s="37" t="s">
        <v>76</v>
      </c>
      <c r="I91" s="52"/>
    </row>
    <row r="92" spans="1:9" s="36" customFormat="1" ht="13.5" x14ac:dyDescent="0.25">
      <c r="A92" s="703" t="s">
        <v>76</v>
      </c>
      <c r="B92" s="38" t="s">
        <v>561</v>
      </c>
      <c r="C92" s="40" t="s">
        <v>582</v>
      </c>
      <c r="D92" s="39" t="s">
        <v>82</v>
      </c>
      <c r="E92" s="39" t="s">
        <v>82</v>
      </c>
      <c r="F92" s="56" t="s">
        <v>998</v>
      </c>
      <c r="G92" s="60" t="str">
        <f>VLOOKUP(C92,TECNICAS!$E$10:$K$115,7,FALSE)</f>
        <v>n/a</v>
      </c>
      <c r="H92" s="37" t="s">
        <v>76</v>
      </c>
      <c r="I92" s="52"/>
    </row>
    <row r="93" spans="1:9" s="36" customFormat="1" ht="13.5" x14ac:dyDescent="0.25">
      <c r="A93" s="703" t="s">
        <v>76</v>
      </c>
      <c r="B93" s="38" t="s">
        <v>591</v>
      </c>
      <c r="C93" s="40" t="s">
        <v>590</v>
      </c>
      <c r="D93" s="39" t="s">
        <v>82</v>
      </c>
      <c r="E93" s="39" t="s">
        <v>82</v>
      </c>
      <c r="F93" s="56" t="s">
        <v>998</v>
      </c>
      <c r="G93" s="60">
        <f>VLOOKUP(C93,TECNICAS!$E$10:$K$115,7,FALSE)</f>
        <v>80</v>
      </c>
      <c r="H93" s="37" t="s">
        <v>76</v>
      </c>
      <c r="I93" s="52"/>
    </row>
    <row r="94" spans="1:9" s="36" customFormat="1" ht="13.5" x14ac:dyDescent="0.25">
      <c r="A94" s="703" t="s">
        <v>67</v>
      </c>
      <c r="B94" s="40" t="s">
        <v>642</v>
      </c>
      <c r="C94" s="40" t="s">
        <v>595</v>
      </c>
      <c r="D94" s="39" t="s">
        <v>82</v>
      </c>
      <c r="E94" s="39" t="s">
        <v>82</v>
      </c>
      <c r="F94" s="56" t="s">
        <v>998</v>
      </c>
      <c r="G94" s="60">
        <f>VLOOKUP(C94,TECNICAS!$E$10:$K$115,7,FALSE)</f>
        <v>80</v>
      </c>
      <c r="H94" s="37" t="s">
        <v>67</v>
      </c>
      <c r="I94" s="52"/>
    </row>
    <row r="95" spans="1:9" s="36" customFormat="1" ht="13.5" x14ac:dyDescent="0.25">
      <c r="A95" s="703" t="s">
        <v>76</v>
      </c>
      <c r="B95" s="40" t="s">
        <v>591</v>
      </c>
      <c r="C95" s="40" t="s">
        <v>595</v>
      </c>
      <c r="D95" s="39" t="s">
        <v>82</v>
      </c>
      <c r="E95" s="39" t="s">
        <v>82</v>
      </c>
      <c r="F95" s="56" t="s">
        <v>998</v>
      </c>
      <c r="G95" s="60">
        <f>VLOOKUP(C95,TECNICAS!$E$10:$K$115,7,FALSE)</f>
        <v>80</v>
      </c>
      <c r="H95" s="37" t="s">
        <v>76</v>
      </c>
      <c r="I95" s="52"/>
    </row>
    <row r="96" spans="1:9" s="36" customFormat="1" ht="13.5" x14ac:dyDescent="0.25">
      <c r="A96" s="703" t="s">
        <v>67</v>
      </c>
      <c r="B96" s="40" t="s">
        <v>642</v>
      </c>
      <c r="C96" s="40" t="s">
        <v>600</v>
      </c>
      <c r="D96" s="39" t="s">
        <v>82</v>
      </c>
      <c r="E96" s="39" t="s">
        <v>82</v>
      </c>
      <c r="F96" s="56" t="s">
        <v>998</v>
      </c>
      <c r="G96" s="60">
        <f>VLOOKUP(C96,TECNICAS!$E$10:$K$115,7,FALSE)</f>
        <v>60</v>
      </c>
      <c r="H96" s="37" t="s">
        <v>67</v>
      </c>
      <c r="I96" s="52"/>
    </row>
    <row r="97" spans="1:9" s="36" customFormat="1" ht="13.5" x14ac:dyDescent="0.25">
      <c r="A97" s="703" t="s">
        <v>76</v>
      </c>
      <c r="B97" s="40" t="s">
        <v>561</v>
      </c>
      <c r="C97" s="40" t="s">
        <v>600</v>
      </c>
      <c r="D97" s="39" t="s">
        <v>82</v>
      </c>
      <c r="E97" s="39" t="s">
        <v>82</v>
      </c>
      <c r="F97" s="56" t="s">
        <v>998</v>
      </c>
      <c r="G97" s="60">
        <f>VLOOKUP(C97,TECNICAS!$E$10:$K$115,7,FALSE)</f>
        <v>60</v>
      </c>
      <c r="H97" s="37" t="s">
        <v>76</v>
      </c>
      <c r="I97" s="52"/>
    </row>
    <row r="98" spans="1:9" s="36" customFormat="1" ht="13.5" x14ac:dyDescent="0.25">
      <c r="A98" s="703" t="s">
        <v>76</v>
      </c>
      <c r="B98" s="40" t="s">
        <v>591</v>
      </c>
      <c r="C98" s="40" t="s">
        <v>600</v>
      </c>
      <c r="D98" s="39" t="s">
        <v>82</v>
      </c>
      <c r="E98" s="39" t="s">
        <v>82</v>
      </c>
      <c r="F98" s="56" t="s">
        <v>998</v>
      </c>
      <c r="G98" s="60">
        <f>VLOOKUP(C98,TECNICAS!$E$10:$K$115,7,FALSE)</f>
        <v>60</v>
      </c>
      <c r="H98" s="37" t="s">
        <v>76</v>
      </c>
      <c r="I98" s="52"/>
    </row>
    <row r="99" spans="1:9" s="36" customFormat="1" ht="13.5" x14ac:dyDescent="0.25">
      <c r="A99" s="703" t="s">
        <v>76</v>
      </c>
      <c r="B99" s="40" t="s">
        <v>611</v>
      </c>
      <c r="C99" s="40" t="s">
        <v>605</v>
      </c>
      <c r="D99" s="39" t="s">
        <v>82</v>
      </c>
      <c r="E99" s="39" t="s">
        <v>82</v>
      </c>
      <c r="F99" s="56" t="s">
        <v>998</v>
      </c>
      <c r="G99" s="60">
        <f>VLOOKUP(C99,TECNICAS!$E$10:$K$115,7,FALSE)</f>
        <v>100</v>
      </c>
      <c r="H99" s="37" t="s">
        <v>76</v>
      </c>
      <c r="I99" s="52"/>
    </row>
    <row r="100" spans="1:9" s="36" customFormat="1" ht="13.5" x14ac:dyDescent="0.25">
      <c r="A100" s="703" t="s">
        <v>76</v>
      </c>
      <c r="B100" s="40" t="s">
        <v>1000</v>
      </c>
      <c r="C100" s="40" t="s">
        <v>605</v>
      </c>
      <c r="D100" s="39" t="s">
        <v>82</v>
      </c>
      <c r="E100" s="39" t="s">
        <v>82</v>
      </c>
      <c r="F100" s="56" t="s">
        <v>998</v>
      </c>
      <c r="G100" s="60">
        <f>VLOOKUP(C100,TECNICAS!$E$10:$K$115,7,FALSE)</f>
        <v>100</v>
      </c>
      <c r="H100" s="37" t="s">
        <v>76</v>
      </c>
      <c r="I100" s="52"/>
    </row>
    <row r="101" spans="1:9" s="36" customFormat="1" ht="13.5" x14ac:dyDescent="0.25">
      <c r="A101" s="703" t="s">
        <v>76</v>
      </c>
      <c r="B101" s="40" t="s">
        <v>611</v>
      </c>
      <c r="C101" s="40" t="s">
        <v>610</v>
      </c>
      <c r="D101" s="39" t="s">
        <v>82</v>
      </c>
      <c r="E101" s="39" t="s">
        <v>82</v>
      </c>
      <c r="F101" s="56" t="s">
        <v>998</v>
      </c>
      <c r="G101" s="60">
        <f>VLOOKUP(C101,TECNICAS!$E$10:$K$115,7,FALSE)</f>
        <v>80</v>
      </c>
      <c r="H101" s="37" t="s">
        <v>76</v>
      </c>
      <c r="I101" s="52"/>
    </row>
    <row r="102" spans="1:9" s="36" customFormat="1" ht="13.5" x14ac:dyDescent="0.25">
      <c r="A102" s="703" t="s">
        <v>67</v>
      </c>
      <c r="B102" s="38" t="s">
        <v>615</v>
      </c>
      <c r="C102" s="40" t="s">
        <v>614</v>
      </c>
      <c r="D102" s="39" t="s">
        <v>82</v>
      </c>
      <c r="E102" s="39" t="s">
        <v>82</v>
      </c>
      <c r="F102" s="56" t="s">
        <v>998</v>
      </c>
      <c r="G102" s="60">
        <f>VLOOKUP(C102,TECNICAS!$E$10:$K$115,7,FALSE)</f>
        <v>80</v>
      </c>
      <c r="H102" s="37" t="s">
        <v>67</v>
      </c>
      <c r="I102" s="52"/>
    </row>
    <row r="103" spans="1:9" s="36" customFormat="1" ht="13.5" x14ac:dyDescent="0.25">
      <c r="A103" s="703" t="s">
        <v>76</v>
      </c>
      <c r="B103" s="40" t="s">
        <v>996</v>
      </c>
      <c r="C103" s="40" t="s">
        <v>619</v>
      </c>
      <c r="D103" s="39" t="s">
        <v>82</v>
      </c>
      <c r="E103" s="39" t="s">
        <v>82</v>
      </c>
      <c r="F103" s="56" t="s">
        <v>998</v>
      </c>
      <c r="G103" s="60">
        <f>VLOOKUP(C103,TECNICAS!$E$10:$K$115,7,FALSE)</f>
        <v>60</v>
      </c>
      <c r="H103" s="37" t="s">
        <v>76</v>
      </c>
      <c r="I103" s="52"/>
    </row>
    <row r="104" spans="1:9" s="36" customFormat="1" ht="13.5" x14ac:dyDescent="0.25">
      <c r="A104" s="703" t="s">
        <v>76</v>
      </c>
      <c r="B104" s="40" t="s">
        <v>997</v>
      </c>
      <c r="C104" s="40" t="s">
        <v>619</v>
      </c>
      <c r="D104" s="39" t="s">
        <v>82</v>
      </c>
      <c r="E104" s="39" t="s">
        <v>82</v>
      </c>
      <c r="F104" s="56" t="s">
        <v>998</v>
      </c>
      <c r="G104" s="60">
        <f>VLOOKUP(C104,TECNICAS!$E$10:$K$115,7,FALSE)</f>
        <v>60</v>
      </c>
      <c r="H104" s="37" t="s">
        <v>76</v>
      </c>
      <c r="I104" s="52"/>
    </row>
    <row r="105" spans="1:9" s="36" customFormat="1" ht="13.5" x14ac:dyDescent="0.25">
      <c r="A105" s="703" t="s">
        <v>76</v>
      </c>
      <c r="B105" s="38" t="s">
        <v>626</v>
      </c>
      <c r="C105" s="40" t="s">
        <v>625</v>
      </c>
      <c r="D105" s="39" t="s">
        <v>82</v>
      </c>
      <c r="E105" s="39" t="s">
        <v>82</v>
      </c>
      <c r="F105" s="56" t="s">
        <v>998</v>
      </c>
      <c r="G105" s="60">
        <f>VLOOKUP(C105,TECNICAS!$E$10:$K$115,7,FALSE)</f>
        <v>80</v>
      </c>
      <c r="H105" s="37" t="s">
        <v>76</v>
      </c>
      <c r="I105" s="52"/>
    </row>
    <row r="106" spans="1:9" s="36" customFormat="1" ht="13.5" x14ac:dyDescent="0.25">
      <c r="A106" s="703" t="s">
        <v>76</v>
      </c>
      <c r="B106" s="40" t="s">
        <v>775</v>
      </c>
      <c r="C106" s="40" t="s">
        <v>637</v>
      </c>
      <c r="D106" s="39" t="s">
        <v>82</v>
      </c>
      <c r="E106" s="39" t="s">
        <v>82</v>
      </c>
      <c r="F106" s="56" t="s">
        <v>998</v>
      </c>
      <c r="G106" s="60">
        <f>VLOOKUP(C106,TECNICAS!$E$10:$K$115,7,FALSE)</f>
        <v>100</v>
      </c>
      <c r="H106" s="37" t="s">
        <v>76</v>
      </c>
      <c r="I106" s="52"/>
    </row>
    <row r="107" spans="1:9" s="36" customFormat="1" ht="13.5" x14ac:dyDescent="0.25">
      <c r="A107" s="703" t="s">
        <v>76</v>
      </c>
      <c r="B107" s="40" t="s">
        <v>1001</v>
      </c>
      <c r="C107" s="40" t="s">
        <v>637</v>
      </c>
      <c r="D107" s="39" t="s">
        <v>82</v>
      </c>
      <c r="E107" s="39" t="s">
        <v>82</v>
      </c>
      <c r="F107" s="56" t="s">
        <v>998</v>
      </c>
      <c r="G107" s="60">
        <f>VLOOKUP(C107,TECNICAS!$E$10:$K$115,7,FALSE)</f>
        <v>100</v>
      </c>
      <c r="H107" s="37" t="s">
        <v>76</v>
      </c>
      <c r="I107" s="52"/>
    </row>
    <row r="108" spans="1:9" s="36" customFormat="1" ht="13.5" x14ac:dyDescent="0.25">
      <c r="A108" s="703" t="s">
        <v>67</v>
      </c>
      <c r="B108" s="38" t="s">
        <v>642</v>
      </c>
      <c r="C108" s="40" t="s">
        <v>641</v>
      </c>
      <c r="D108" s="39" t="s">
        <v>82</v>
      </c>
      <c r="E108" s="39" t="s">
        <v>82</v>
      </c>
      <c r="F108" s="56" t="s">
        <v>998</v>
      </c>
      <c r="G108" s="60">
        <f>VLOOKUP(C108,TECNICAS!$E$10:$K$115,7,FALSE)</f>
        <v>60</v>
      </c>
      <c r="H108" s="37" t="s">
        <v>67</v>
      </c>
      <c r="I108" s="52"/>
    </row>
    <row r="109" spans="1:9" s="36" customFormat="1" ht="13.5" x14ac:dyDescent="0.25">
      <c r="A109" s="703" t="s">
        <v>76</v>
      </c>
      <c r="B109" s="38" t="s">
        <v>646</v>
      </c>
      <c r="C109" s="40" t="s">
        <v>645</v>
      </c>
      <c r="D109" s="39" t="s">
        <v>82</v>
      </c>
      <c r="E109" s="39" t="s">
        <v>82</v>
      </c>
      <c r="F109" s="56" t="s">
        <v>998</v>
      </c>
      <c r="G109" s="60">
        <f>VLOOKUP(C109,TECNICAS!$E$10:$K$115,7,FALSE)</f>
        <v>80</v>
      </c>
      <c r="H109" s="37" t="s">
        <v>76</v>
      </c>
      <c r="I109" s="52"/>
    </row>
    <row r="110" spans="1:9" s="36" customFormat="1" ht="13.5" x14ac:dyDescent="0.25">
      <c r="A110" s="703" t="s">
        <v>76</v>
      </c>
      <c r="B110" s="40" t="s">
        <v>1002</v>
      </c>
      <c r="C110" s="40" t="s">
        <v>653</v>
      </c>
      <c r="D110" s="39" t="s">
        <v>82</v>
      </c>
      <c r="E110" s="39" t="s">
        <v>82</v>
      </c>
      <c r="F110" s="56" t="s">
        <v>998</v>
      </c>
      <c r="G110" s="60">
        <f>VLOOKUP(C110,TECNICAS!$E$10:$K$115,7,FALSE)</f>
        <v>80</v>
      </c>
      <c r="H110" s="37" t="s">
        <v>76</v>
      </c>
      <c r="I110" s="52"/>
    </row>
    <row r="111" spans="1:9" s="36" customFormat="1" ht="13.5" x14ac:dyDescent="0.25">
      <c r="A111" s="703" t="s">
        <v>66</v>
      </c>
      <c r="B111" s="40" t="s">
        <v>1003</v>
      </c>
      <c r="C111" s="40" t="s">
        <v>653</v>
      </c>
      <c r="D111" s="39" t="s">
        <v>82</v>
      </c>
      <c r="E111" s="39" t="s">
        <v>82</v>
      </c>
      <c r="F111" s="56" t="s">
        <v>998</v>
      </c>
      <c r="G111" s="60">
        <f>VLOOKUP(C111,TECNICAS!$E$10:$K$115,7,FALSE)</f>
        <v>80</v>
      </c>
      <c r="H111" s="37" t="s">
        <v>66</v>
      </c>
      <c r="I111" s="52"/>
    </row>
    <row r="112" spans="1:9" s="36" customFormat="1" ht="13.5" x14ac:dyDescent="0.25">
      <c r="A112" s="703" t="s">
        <v>70</v>
      </c>
      <c r="B112" s="40" t="s">
        <v>1004</v>
      </c>
      <c r="C112" s="40" t="s">
        <v>653</v>
      </c>
      <c r="D112" s="39" t="s">
        <v>82</v>
      </c>
      <c r="E112" s="39" t="s">
        <v>82</v>
      </c>
      <c r="F112" s="56" t="s">
        <v>998</v>
      </c>
      <c r="G112" s="60">
        <f>VLOOKUP(C112,TECNICAS!$E$10:$K$115,7,FALSE)</f>
        <v>80</v>
      </c>
      <c r="H112" s="37" t="s">
        <v>70</v>
      </c>
      <c r="I112" s="52"/>
    </row>
    <row r="113" spans="1:9" s="36" customFormat="1" ht="13.5" x14ac:dyDescent="0.25">
      <c r="A113" s="703" t="s">
        <v>76</v>
      </c>
      <c r="B113" s="40" t="s">
        <v>1005</v>
      </c>
      <c r="C113" s="40" t="s">
        <v>662</v>
      </c>
      <c r="D113" s="39" t="s">
        <v>82</v>
      </c>
      <c r="E113" s="39" t="s">
        <v>82</v>
      </c>
      <c r="F113" s="56" t="s">
        <v>998</v>
      </c>
      <c r="G113" s="60">
        <f>VLOOKUP(C113,TECNICAS!$E$10:$K$115,7,FALSE)</f>
        <v>80</v>
      </c>
      <c r="H113" s="37" t="s">
        <v>76</v>
      </c>
      <c r="I113" s="52"/>
    </row>
    <row r="114" spans="1:9" s="36" customFormat="1" ht="13.5" x14ac:dyDescent="0.25">
      <c r="A114" s="703" t="s">
        <v>76</v>
      </c>
      <c r="B114" s="40" t="s">
        <v>439</v>
      </c>
      <c r="C114" s="40" t="s">
        <v>662</v>
      </c>
      <c r="D114" s="39" t="s">
        <v>82</v>
      </c>
      <c r="E114" s="39" t="s">
        <v>82</v>
      </c>
      <c r="F114" s="56" t="s">
        <v>998</v>
      </c>
      <c r="G114" s="60">
        <f>VLOOKUP(C114,TECNICAS!$E$10:$K$115,7,FALSE)</f>
        <v>80</v>
      </c>
      <c r="H114" s="37" t="s">
        <v>76</v>
      </c>
      <c r="I114" s="52"/>
    </row>
    <row r="115" spans="1:9" s="36" customFormat="1" ht="13.5" x14ac:dyDescent="0.25">
      <c r="A115" s="703" t="s">
        <v>76</v>
      </c>
      <c r="B115" s="40" t="s">
        <v>674</v>
      </c>
      <c r="C115" s="40" t="s">
        <v>669</v>
      </c>
      <c r="D115" s="39" t="s">
        <v>82</v>
      </c>
      <c r="E115" s="39" t="s">
        <v>82</v>
      </c>
      <c r="F115" s="56" t="s">
        <v>998</v>
      </c>
      <c r="G115" s="60">
        <f>VLOOKUP(C115,TECNICAS!$E$10:$K$115,7,FALSE)</f>
        <v>80</v>
      </c>
      <c r="H115" s="37" t="s">
        <v>76</v>
      </c>
      <c r="I115" s="52"/>
    </row>
    <row r="116" spans="1:9" s="36" customFormat="1" ht="13.5" x14ac:dyDescent="0.25">
      <c r="A116" s="703" t="s">
        <v>66</v>
      </c>
      <c r="B116" s="40" t="s">
        <v>1006</v>
      </c>
      <c r="C116" s="40" t="s">
        <v>669</v>
      </c>
      <c r="D116" s="39" t="s">
        <v>82</v>
      </c>
      <c r="E116" s="39" t="s">
        <v>82</v>
      </c>
      <c r="F116" s="56" t="s">
        <v>998</v>
      </c>
      <c r="G116" s="60">
        <f>VLOOKUP(C116,TECNICAS!$E$10:$K$115,7,FALSE)</f>
        <v>80</v>
      </c>
      <c r="H116" s="37" t="s">
        <v>66</v>
      </c>
      <c r="I116" s="52"/>
    </row>
    <row r="117" spans="1:9" s="36" customFormat="1" ht="13.5" x14ac:dyDescent="0.25">
      <c r="A117" s="703" t="s">
        <v>70</v>
      </c>
      <c r="B117" s="40" t="s">
        <v>1007</v>
      </c>
      <c r="C117" s="40" t="s">
        <v>669</v>
      </c>
      <c r="D117" s="39" t="s">
        <v>82</v>
      </c>
      <c r="E117" s="39" t="s">
        <v>82</v>
      </c>
      <c r="F117" s="56" t="s">
        <v>998</v>
      </c>
      <c r="G117" s="60">
        <f>VLOOKUP(C117,TECNICAS!$E$10:$K$115,7,FALSE)</f>
        <v>80</v>
      </c>
      <c r="H117" s="37" t="s">
        <v>70</v>
      </c>
      <c r="I117" s="52"/>
    </row>
    <row r="118" spans="1:9" s="36" customFormat="1" ht="13.5" x14ac:dyDescent="0.25">
      <c r="A118" s="703" t="s">
        <v>76</v>
      </c>
      <c r="B118" s="38" t="s">
        <v>674</v>
      </c>
      <c r="C118" s="40" t="s">
        <v>673</v>
      </c>
      <c r="D118" s="39" t="s">
        <v>82</v>
      </c>
      <c r="E118" s="39" t="s">
        <v>82</v>
      </c>
      <c r="F118" s="56" t="s">
        <v>998</v>
      </c>
      <c r="G118" s="60">
        <f>VLOOKUP(C118,TECNICAS!$E$10:$K$115,7,FALSE)</f>
        <v>60</v>
      </c>
      <c r="H118" s="37" t="s">
        <v>76</v>
      </c>
      <c r="I118" s="52"/>
    </row>
    <row r="119" spans="1:9" s="36" customFormat="1" ht="13.5" x14ac:dyDescent="0.25">
      <c r="A119" s="703" t="s">
        <v>76</v>
      </c>
      <c r="B119" s="40" t="s">
        <v>674</v>
      </c>
      <c r="C119" s="40" t="s">
        <v>677</v>
      </c>
      <c r="D119" s="39" t="s">
        <v>82</v>
      </c>
      <c r="E119" s="39" t="s">
        <v>82</v>
      </c>
      <c r="F119" s="56" t="s">
        <v>998</v>
      </c>
      <c r="G119" s="60">
        <f>VLOOKUP(C119,TECNICAS!$E$10:$K$115,7,FALSE)</f>
        <v>80</v>
      </c>
      <c r="H119" s="37" t="s">
        <v>76</v>
      </c>
      <c r="I119" s="52"/>
    </row>
    <row r="120" spans="1:9" s="36" customFormat="1" ht="13.5" x14ac:dyDescent="0.25">
      <c r="A120" s="703" t="s">
        <v>70</v>
      </c>
      <c r="B120" s="40" t="s">
        <v>1007</v>
      </c>
      <c r="C120" s="40" t="s">
        <v>677</v>
      </c>
      <c r="D120" s="39" t="s">
        <v>82</v>
      </c>
      <c r="E120" s="39" t="s">
        <v>82</v>
      </c>
      <c r="F120" s="56" t="s">
        <v>998</v>
      </c>
      <c r="G120" s="60">
        <f>VLOOKUP(C120,TECNICAS!$E$10:$K$115,7,FALSE)</f>
        <v>80</v>
      </c>
      <c r="H120" s="37" t="s">
        <v>70</v>
      </c>
      <c r="I120" s="52"/>
    </row>
    <row r="121" spans="1:9" s="36" customFormat="1" ht="13.5" x14ac:dyDescent="0.25">
      <c r="A121" s="703" t="s">
        <v>76</v>
      </c>
      <c r="B121" s="38" t="s">
        <v>674</v>
      </c>
      <c r="C121" s="40" t="s">
        <v>681</v>
      </c>
      <c r="D121" s="39" t="s">
        <v>82</v>
      </c>
      <c r="E121" s="39" t="s">
        <v>82</v>
      </c>
      <c r="F121" s="56" t="s">
        <v>998</v>
      </c>
      <c r="G121" s="60">
        <f>VLOOKUP(C121,TECNICAS!$E$10:$K$115,7,FALSE)</f>
        <v>80</v>
      </c>
      <c r="H121" s="37" t="s">
        <v>76</v>
      </c>
      <c r="I121" s="52"/>
    </row>
    <row r="122" spans="1:9" s="36" customFormat="1" ht="13.5" x14ac:dyDescent="0.25">
      <c r="A122" s="703" t="s">
        <v>76</v>
      </c>
      <c r="B122" s="40" t="s">
        <v>1002</v>
      </c>
      <c r="C122" s="40" t="s">
        <v>687</v>
      </c>
      <c r="D122" s="39" t="s">
        <v>82</v>
      </c>
      <c r="E122" s="39" t="s">
        <v>82</v>
      </c>
      <c r="F122" s="56" t="s">
        <v>998</v>
      </c>
      <c r="G122" s="60">
        <f>VLOOKUP(C122,TECNICAS!$E$10:$K$115,7,FALSE)</f>
        <v>80</v>
      </c>
      <c r="H122" s="37" t="s">
        <v>76</v>
      </c>
      <c r="I122" s="52"/>
    </row>
    <row r="123" spans="1:9" s="36" customFormat="1" ht="13.5" x14ac:dyDescent="0.25">
      <c r="A123" s="703" t="s">
        <v>76</v>
      </c>
      <c r="B123" s="40" t="s">
        <v>775</v>
      </c>
      <c r="C123" s="40" t="s">
        <v>687</v>
      </c>
      <c r="D123" s="39" t="s">
        <v>82</v>
      </c>
      <c r="E123" s="39" t="s">
        <v>82</v>
      </c>
      <c r="F123" s="56" t="s">
        <v>998</v>
      </c>
      <c r="G123" s="60">
        <f>VLOOKUP(C123,TECNICAS!$E$10:$K$115,7,FALSE)</f>
        <v>80</v>
      </c>
      <c r="H123" s="37" t="s">
        <v>76</v>
      </c>
      <c r="I123" s="52"/>
    </row>
    <row r="124" spans="1:9" s="36" customFormat="1" ht="13.5" x14ac:dyDescent="0.25">
      <c r="A124" s="703" t="s">
        <v>76</v>
      </c>
      <c r="B124" s="40" t="s">
        <v>1001</v>
      </c>
      <c r="C124" s="40" t="s">
        <v>687</v>
      </c>
      <c r="D124" s="39" t="s">
        <v>82</v>
      </c>
      <c r="E124" s="39" t="s">
        <v>82</v>
      </c>
      <c r="F124" s="56" t="s">
        <v>998</v>
      </c>
      <c r="G124" s="60">
        <f>VLOOKUP(C124,TECNICAS!$E$10:$K$115,7,FALSE)</f>
        <v>80</v>
      </c>
      <c r="H124" s="37" t="s">
        <v>76</v>
      </c>
      <c r="I124" s="52"/>
    </row>
    <row r="125" spans="1:9" s="36" customFormat="1" ht="13.5" x14ac:dyDescent="0.25">
      <c r="A125" s="703" t="s">
        <v>66</v>
      </c>
      <c r="B125" s="40" t="s">
        <v>1008</v>
      </c>
      <c r="C125" s="40" t="s">
        <v>687</v>
      </c>
      <c r="D125" s="39" t="s">
        <v>82</v>
      </c>
      <c r="E125" s="39" t="s">
        <v>82</v>
      </c>
      <c r="F125" s="56" t="s">
        <v>998</v>
      </c>
      <c r="G125" s="60">
        <f>VLOOKUP(C125,TECNICAS!$E$10:$K$115,7,FALSE)</f>
        <v>80</v>
      </c>
      <c r="H125" s="37" t="s">
        <v>66</v>
      </c>
      <c r="I125" s="52"/>
    </row>
    <row r="126" spans="1:9" s="36" customFormat="1" ht="13.5" x14ac:dyDescent="0.25">
      <c r="A126" s="703" t="s">
        <v>67</v>
      </c>
      <c r="B126" s="40" t="s">
        <v>461</v>
      </c>
      <c r="C126" s="40" t="s">
        <v>694</v>
      </c>
      <c r="D126" s="39" t="s">
        <v>82</v>
      </c>
      <c r="E126" s="39" t="s">
        <v>82</v>
      </c>
      <c r="F126" s="56" t="s">
        <v>998</v>
      </c>
      <c r="G126" s="60">
        <f>VLOOKUP(C126,TECNICAS!$E$10:$K$115,7,FALSE)</f>
        <v>80</v>
      </c>
      <c r="H126" s="37" t="s">
        <v>67</v>
      </c>
      <c r="I126" s="52"/>
    </row>
    <row r="127" spans="1:9" s="36" customFormat="1" ht="13.5" x14ac:dyDescent="0.25">
      <c r="A127" s="703" t="s">
        <v>67</v>
      </c>
      <c r="B127" s="40" t="s">
        <v>1009</v>
      </c>
      <c r="C127" s="40" t="s">
        <v>694</v>
      </c>
      <c r="D127" s="39" t="s">
        <v>82</v>
      </c>
      <c r="E127" s="39" t="s">
        <v>82</v>
      </c>
      <c r="F127" s="56" t="s">
        <v>998</v>
      </c>
      <c r="G127" s="60">
        <f>VLOOKUP(C127,TECNICAS!$E$10:$K$115,7,FALSE)</f>
        <v>80</v>
      </c>
      <c r="H127" s="37" t="s">
        <v>67</v>
      </c>
      <c r="I127" s="52"/>
    </row>
    <row r="128" spans="1:9" s="36" customFormat="1" ht="13.5" x14ac:dyDescent="0.25">
      <c r="A128" s="703" t="s">
        <v>76</v>
      </c>
      <c r="B128" s="40" t="s">
        <v>456</v>
      </c>
      <c r="C128" s="40" t="s">
        <v>694</v>
      </c>
      <c r="D128" s="39" t="s">
        <v>82</v>
      </c>
      <c r="E128" s="39" t="s">
        <v>82</v>
      </c>
      <c r="F128" s="56" t="s">
        <v>998</v>
      </c>
      <c r="G128" s="60">
        <f>VLOOKUP(C128,TECNICAS!$E$10:$K$115,7,FALSE)</f>
        <v>80</v>
      </c>
      <c r="H128" s="37" t="s">
        <v>76</v>
      </c>
      <c r="I128" s="52"/>
    </row>
    <row r="129" spans="1:9" s="36" customFormat="1" ht="13.5" x14ac:dyDescent="0.25">
      <c r="A129" s="703" t="s">
        <v>66</v>
      </c>
      <c r="B129" s="40" t="s">
        <v>1010</v>
      </c>
      <c r="C129" s="40" t="s">
        <v>694</v>
      </c>
      <c r="D129" s="39" t="s">
        <v>82</v>
      </c>
      <c r="E129" s="39" t="s">
        <v>82</v>
      </c>
      <c r="F129" s="56" t="s">
        <v>998</v>
      </c>
      <c r="G129" s="60">
        <f>VLOOKUP(C129,TECNICAS!$E$10:$K$115,7,FALSE)</f>
        <v>80</v>
      </c>
      <c r="H129" s="37" t="s">
        <v>66</v>
      </c>
      <c r="I129" s="52"/>
    </row>
    <row r="130" spans="1:9" s="36" customFormat="1" ht="13.5" x14ac:dyDescent="0.25">
      <c r="A130" s="703" t="s">
        <v>70</v>
      </c>
      <c r="B130" s="40" t="s">
        <v>1011</v>
      </c>
      <c r="C130" s="40" t="s">
        <v>694</v>
      </c>
      <c r="D130" s="39" t="s">
        <v>82</v>
      </c>
      <c r="E130" s="39" t="s">
        <v>82</v>
      </c>
      <c r="F130" s="56" t="s">
        <v>998</v>
      </c>
      <c r="G130" s="60">
        <f>VLOOKUP(C130,TECNICAS!$E$10:$K$115,7,FALSE)</f>
        <v>80</v>
      </c>
      <c r="H130" s="37" t="s">
        <v>70</v>
      </c>
      <c r="I130" s="52"/>
    </row>
    <row r="131" spans="1:9" s="36" customFormat="1" ht="13.5" x14ac:dyDescent="0.25">
      <c r="A131" s="703" t="s">
        <v>76</v>
      </c>
      <c r="B131" s="40" t="s">
        <v>775</v>
      </c>
      <c r="C131" s="40" t="s">
        <v>698</v>
      </c>
      <c r="D131" s="39" t="s">
        <v>82</v>
      </c>
      <c r="E131" s="39" t="s">
        <v>82</v>
      </c>
      <c r="F131" s="56" t="s">
        <v>998</v>
      </c>
      <c r="G131" s="60">
        <f>VLOOKUP(C131,TECNICAS!$E$10:$K$115,7,FALSE)</f>
        <v>80</v>
      </c>
      <c r="H131" s="37" t="s">
        <v>76</v>
      </c>
      <c r="I131" s="52"/>
    </row>
    <row r="132" spans="1:9" s="36" customFormat="1" ht="13.5" x14ac:dyDescent="0.25">
      <c r="A132" s="703" t="s">
        <v>76</v>
      </c>
      <c r="B132" s="40" t="s">
        <v>1001</v>
      </c>
      <c r="C132" s="40" t="s">
        <v>698</v>
      </c>
      <c r="D132" s="39" t="s">
        <v>82</v>
      </c>
      <c r="E132" s="39" t="s">
        <v>82</v>
      </c>
      <c r="F132" s="56" t="s">
        <v>998</v>
      </c>
      <c r="G132" s="60">
        <f>VLOOKUP(C132,TECNICAS!$E$10:$K$115,7,FALSE)</f>
        <v>80</v>
      </c>
      <c r="H132" s="37" t="s">
        <v>76</v>
      </c>
      <c r="I132" s="52"/>
    </row>
    <row r="133" spans="1:9" s="36" customFormat="1" ht="13.5" x14ac:dyDescent="0.25">
      <c r="A133" s="703" t="s">
        <v>76</v>
      </c>
      <c r="B133" s="40" t="s">
        <v>300</v>
      </c>
      <c r="C133" s="40" t="s">
        <v>712</v>
      </c>
      <c r="D133" s="39" t="s">
        <v>82</v>
      </c>
      <c r="E133" s="39" t="s">
        <v>82</v>
      </c>
      <c r="F133" s="56" t="s">
        <v>998</v>
      </c>
      <c r="G133" s="60">
        <f>VLOOKUP(C133,TECNICAS!$E$10:$K$115,7,FALSE)</f>
        <v>80</v>
      </c>
      <c r="H133" s="37" t="s">
        <v>76</v>
      </c>
      <c r="I133" s="52"/>
    </row>
    <row r="134" spans="1:9" s="36" customFormat="1" ht="13.5" x14ac:dyDescent="0.25">
      <c r="A134" s="703" t="s">
        <v>76</v>
      </c>
      <c r="B134" s="40" t="s">
        <v>1012</v>
      </c>
      <c r="C134" s="40" t="s">
        <v>712</v>
      </c>
      <c r="D134" s="39" t="s">
        <v>82</v>
      </c>
      <c r="E134" s="39" t="s">
        <v>82</v>
      </c>
      <c r="F134" s="56" t="s">
        <v>998</v>
      </c>
      <c r="G134" s="60">
        <f>VLOOKUP(C134,TECNICAS!$E$10:$K$115,7,FALSE)</f>
        <v>80</v>
      </c>
      <c r="H134" s="37" t="s">
        <v>76</v>
      </c>
      <c r="I134" s="52"/>
    </row>
    <row r="135" spans="1:9" s="36" customFormat="1" ht="13.5" x14ac:dyDescent="0.25">
      <c r="A135" s="703" t="s">
        <v>76</v>
      </c>
      <c r="B135" s="40" t="s">
        <v>995</v>
      </c>
      <c r="C135" s="40" t="s">
        <v>712</v>
      </c>
      <c r="D135" s="39" t="s">
        <v>82</v>
      </c>
      <c r="E135" s="39" t="s">
        <v>82</v>
      </c>
      <c r="F135" s="56" t="s">
        <v>998</v>
      </c>
      <c r="G135" s="60">
        <f>VLOOKUP(C135,TECNICAS!$E$10:$K$115,7,FALSE)</f>
        <v>80</v>
      </c>
      <c r="H135" s="37" t="s">
        <v>76</v>
      </c>
      <c r="I135" s="52"/>
    </row>
    <row r="136" spans="1:9" s="36" customFormat="1" ht="13.5" x14ac:dyDescent="0.25">
      <c r="A136" s="703" t="s">
        <v>76</v>
      </c>
      <c r="B136" s="40" t="s">
        <v>1013</v>
      </c>
      <c r="C136" s="40" t="s">
        <v>712</v>
      </c>
      <c r="D136" s="39" t="s">
        <v>82</v>
      </c>
      <c r="E136" s="39" t="s">
        <v>82</v>
      </c>
      <c r="F136" s="56" t="s">
        <v>998</v>
      </c>
      <c r="G136" s="60">
        <f>VLOOKUP(C136,TECNICAS!$E$10:$K$115,7,FALSE)</f>
        <v>80</v>
      </c>
      <c r="H136" s="37" t="s">
        <v>76</v>
      </c>
      <c r="I136" s="52"/>
    </row>
    <row r="137" spans="1:9" s="36" customFormat="1" ht="13.5" x14ac:dyDescent="0.25">
      <c r="A137" s="703" t="s">
        <v>76</v>
      </c>
      <c r="B137" s="40" t="s">
        <v>1012</v>
      </c>
      <c r="C137" s="40" t="s">
        <v>721</v>
      </c>
      <c r="D137" s="39" t="s">
        <v>82</v>
      </c>
      <c r="E137" s="39" t="s">
        <v>82</v>
      </c>
      <c r="F137" s="56" t="s">
        <v>998</v>
      </c>
      <c r="G137" s="60">
        <f>VLOOKUP(C137,TECNICAS!$E$10:$K$115,7,FALSE)</f>
        <v>80</v>
      </c>
      <c r="H137" s="37" t="s">
        <v>76</v>
      </c>
      <c r="I137" s="52"/>
    </row>
    <row r="138" spans="1:9" s="36" customFormat="1" ht="13.5" x14ac:dyDescent="0.25">
      <c r="A138" s="703" t="s">
        <v>76</v>
      </c>
      <c r="B138" s="40" t="s">
        <v>316</v>
      </c>
      <c r="C138" s="40" t="s">
        <v>721</v>
      </c>
      <c r="D138" s="39" t="s">
        <v>82</v>
      </c>
      <c r="E138" s="39" t="s">
        <v>82</v>
      </c>
      <c r="F138" s="56" t="s">
        <v>998</v>
      </c>
      <c r="G138" s="60">
        <f>VLOOKUP(C138,TECNICAS!$E$10:$K$115,7,FALSE)</f>
        <v>80</v>
      </c>
      <c r="H138" s="37" t="s">
        <v>76</v>
      </c>
      <c r="I138" s="52"/>
    </row>
    <row r="139" spans="1:9" s="36" customFormat="1" ht="13.5" x14ac:dyDescent="0.25">
      <c r="A139" s="703" t="s">
        <v>67</v>
      </c>
      <c r="B139" s="40" t="s">
        <v>1014</v>
      </c>
      <c r="C139" s="40" t="s">
        <v>729</v>
      </c>
      <c r="D139" s="39" t="s">
        <v>82</v>
      </c>
      <c r="E139" s="39" t="s">
        <v>82</v>
      </c>
      <c r="F139" s="56" t="s">
        <v>998</v>
      </c>
      <c r="G139" s="60">
        <f>VLOOKUP(C139,TECNICAS!$E$10:$K$115,7,FALSE)</f>
        <v>80</v>
      </c>
      <c r="H139" s="37" t="s">
        <v>67</v>
      </c>
      <c r="I139" s="52"/>
    </row>
    <row r="140" spans="1:9" s="36" customFormat="1" ht="13.5" x14ac:dyDescent="0.25">
      <c r="A140" s="703" t="s">
        <v>76</v>
      </c>
      <c r="B140" s="40" t="s">
        <v>1012</v>
      </c>
      <c r="C140" s="40" t="s">
        <v>729</v>
      </c>
      <c r="D140" s="39" t="s">
        <v>82</v>
      </c>
      <c r="E140" s="39" t="s">
        <v>82</v>
      </c>
      <c r="F140" s="56" t="s">
        <v>998</v>
      </c>
      <c r="G140" s="60">
        <f>VLOOKUP(C140,TECNICAS!$E$10:$K$115,7,FALSE)</f>
        <v>80</v>
      </c>
      <c r="H140" s="37" t="s">
        <v>76</v>
      </c>
      <c r="I140" s="52"/>
    </row>
    <row r="141" spans="1:9" s="36" customFormat="1" ht="13.5" x14ac:dyDescent="0.25">
      <c r="A141" s="703" t="s">
        <v>76</v>
      </c>
      <c r="B141" s="40" t="s">
        <v>300</v>
      </c>
      <c r="C141" s="40" t="s">
        <v>729</v>
      </c>
      <c r="D141" s="39" t="s">
        <v>82</v>
      </c>
      <c r="E141" s="39" t="s">
        <v>82</v>
      </c>
      <c r="F141" s="56" t="s">
        <v>998</v>
      </c>
      <c r="G141" s="60">
        <f>VLOOKUP(C141,TECNICAS!$E$10:$K$115,7,FALSE)</f>
        <v>80</v>
      </c>
      <c r="H141" s="37" t="s">
        <v>76</v>
      </c>
      <c r="I141" s="52"/>
    </row>
    <row r="142" spans="1:9" s="36" customFormat="1" ht="13.5" x14ac:dyDescent="0.25">
      <c r="A142" s="703" t="s">
        <v>76</v>
      </c>
      <c r="B142" s="40" t="s">
        <v>995</v>
      </c>
      <c r="C142" s="40" t="s">
        <v>729</v>
      </c>
      <c r="D142" s="39" t="s">
        <v>82</v>
      </c>
      <c r="E142" s="39" t="s">
        <v>82</v>
      </c>
      <c r="F142" s="56" t="s">
        <v>998</v>
      </c>
      <c r="G142" s="60">
        <f>VLOOKUP(C142,TECNICAS!$E$10:$K$115,7,FALSE)</f>
        <v>80</v>
      </c>
      <c r="H142" s="37" t="s">
        <v>76</v>
      </c>
      <c r="I142" s="52"/>
    </row>
    <row r="143" spans="1:9" s="36" customFormat="1" ht="13.5" x14ac:dyDescent="0.25">
      <c r="A143" s="703" t="s">
        <v>76</v>
      </c>
      <c r="B143" s="40" t="s">
        <v>316</v>
      </c>
      <c r="C143" s="40" t="s">
        <v>729</v>
      </c>
      <c r="D143" s="39" t="s">
        <v>82</v>
      </c>
      <c r="E143" s="39" t="s">
        <v>82</v>
      </c>
      <c r="F143" s="56" t="s">
        <v>998</v>
      </c>
      <c r="G143" s="60">
        <f>VLOOKUP(C143,TECNICAS!$E$10:$K$115,7,FALSE)</f>
        <v>80</v>
      </c>
      <c r="H143" s="37" t="s">
        <v>76</v>
      </c>
      <c r="I143" s="52"/>
    </row>
    <row r="144" spans="1:9" s="36" customFormat="1" ht="13.5" x14ac:dyDescent="0.25">
      <c r="A144" s="703" t="s">
        <v>76</v>
      </c>
      <c r="B144" s="40" t="s">
        <v>1013</v>
      </c>
      <c r="C144" s="40" t="s">
        <v>729</v>
      </c>
      <c r="D144" s="39" t="s">
        <v>82</v>
      </c>
      <c r="E144" s="39" t="s">
        <v>82</v>
      </c>
      <c r="F144" s="56" t="s">
        <v>998</v>
      </c>
      <c r="G144" s="60">
        <f>VLOOKUP(C144,TECNICAS!$E$10:$K$115,7,FALSE)</f>
        <v>80</v>
      </c>
      <c r="H144" s="37" t="s">
        <v>76</v>
      </c>
      <c r="I144" s="52"/>
    </row>
    <row r="145" spans="1:9" s="36" customFormat="1" ht="13.5" x14ac:dyDescent="0.25">
      <c r="A145" s="703" t="s">
        <v>76</v>
      </c>
      <c r="B145" s="40" t="s">
        <v>995</v>
      </c>
      <c r="C145" s="40" t="s">
        <v>738</v>
      </c>
      <c r="D145" s="39" t="s">
        <v>82</v>
      </c>
      <c r="E145" s="39" t="s">
        <v>82</v>
      </c>
      <c r="F145" s="56" t="s">
        <v>998</v>
      </c>
      <c r="G145" s="60">
        <f>VLOOKUP(C145,TECNICAS!$E$10:$K$115,7,FALSE)</f>
        <v>80</v>
      </c>
      <c r="H145" s="37" t="s">
        <v>76</v>
      </c>
      <c r="I145" s="52"/>
    </row>
    <row r="146" spans="1:9" s="36" customFormat="1" ht="13.5" x14ac:dyDescent="0.25">
      <c r="A146" s="703" t="s">
        <v>76</v>
      </c>
      <c r="B146" s="40" t="s">
        <v>316</v>
      </c>
      <c r="C146" s="40" t="s">
        <v>738</v>
      </c>
      <c r="D146" s="39" t="s">
        <v>82</v>
      </c>
      <c r="E146" s="39" t="s">
        <v>82</v>
      </c>
      <c r="F146" s="56" t="s">
        <v>998</v>
      </c>
      <c r="G146" s="60">
        <f>VLOOKUP(C146,TECNICAS!$E$10:$K$115,7,FALSE)</f>
        <v>80</v>
      </c>
      <c r="H146" s="37" t="s">
        <v>76</v>
      </c>
      <c r="I146" s="52"/>
    </row>
    <row r="147" spans="1:9" s="36" customFormat="1" ht="13.5" x14ac:dyDescent="0.25">
      <c r="A147" s="703" t="s">
        <v>76</v>
      </c>
      <c r="B147" s="38" t="s">
        <v>316</v>
      </c>
      <c r="C147" s="40" t="s">
        <v>743</v>
      </c>
      <c r="D147" s="39" t="s">
        <v>82</v>
      </c>
      <c r="E147" s="39" t="s">
        <v>82</v>
      </c>
      <c r="F147" s="56" t="s">
        <v>998</v>
      </c>
      <c r="G147" s="60">
        <f>VLOOKUP(C147,TECNICAS!$E$10:$K$115,7,FALSE)</f>
        <v>80</v>
      </c>
      <c r="H147" s="37" t="s">
        <v>76</v>
      </c>
      <c r="I147" s="52"/>
    </row>
    <row r="148" spans="1:9" s="36" customFormat="1" ht="13.5" x14ac:dyDescent="0.25">
      <c r="A148" s="703" t="s">
        <v>76</v>
      </c>
      <c r="B148" s="39" t="s">
        <v>751</v>
      </c>
      <c r="C148" s="40" t="s">
        <v>750</v>
      </c>
      <c r="D148" s="39" t="s">
        <v>82</v>
      </c>
      <c r="E148" s="39" t="s">
        <v>82</v>
      </c>
      <c r="F148" s="56" t="s">
        <v>998</v>
      </c>
      <c r="G148" s="60">
        <f>VLOOKUP(C148,TECNICAS!$E$10:$K$115,7,FALSE)</f>
        <v>80</v>
      </c>
      <c r="H148" s="37" t="s">
        <v>76</v>
      </c>
      <c r="I148" s="52"/>
    </row>
    <row r="149" spans="1:9" s="36" customFormat="1" ht="13.5" x14ac:dyDescent="0.25">
      <c r="A149" s="703" t="s">
        <v>76</v>
      </c>
      <c r="B149" s="41" t="s">
        <v>995</v>
      </c>
      <c r="C149" s="40" t="s">
        <v>754</v>
      </c>
      <c r="D149" s="39" t="s">
        <v>82</v>
      </c>
      <c r="E149" s="39" t="s">
        <v>82</v>
      </c>
      <c r="F149" s="56" t="s">
        <v>998</v>
      </c>
      <c r="G149" s="60">
        <f>VLOOKUP(C149,TECNICAS!$E$10:$K$115,7,FALSE)</f>
        <v>80</v>
      </c>
      <c r="H149" s="37" t="s">
        <v>76</v>
      </c>
      <c r="I149" s="52"/>
    </row>
    <row r="150" spans="1:9" s="36" customFormat="1" ht="13.5" x14ac:dyDescent="0.25">
      <c r="A150" s="703" t="s">
        <v>76</v>
      </c>
      <c r="B150" s="41" t="s">
        <v>316</v>
      </c>
      <c r="C150" s="40" t="s">
        <v>754</v>
      </c>
      <c r="D150" s="39" t="s">
        <v>82</v>
      </c>
      <c r="E150" s="39" t="s">
        <v>82</v>
      </c>
      <c r="F150" s="56" t="s">
        <v>998</v>
      </c>
      <c r="G150" s="60">
        <f>VLOOKUP(C150,TECNICAS!$E$10:$K$115,7,FALSE)</f>
        <v>80</v>
      </c>
      <c r="H150" s="37" t="s">
        <v>76</v>
      </c>
      <c r="I150" s="52"/>
    </row>
    <row r="151" spans="1:9" s="36" customFormat="1" ht="13.5" x14ac:dyDescent="0.25">
      <c r="A151" s="703" t="s">
        <v>76</v>
      </c>
      <c r="B151" s="41" t="s">
        <v>1002</v>
      </c>
      <c r="C151" s="40" t="s">
        <v>754</v>
      </c>
      <c r="D151" s="39" t="s">
        <v>82</v>
      </c>
      <c r="E151" s="39" t="s">
        <v>82</v>
      </c>
      <c r="F151" s="56" t="s">
        <v>998</v>
      </c>
      <c r="G151" s="60">
        <f>VLOOKUP(C151,TECNICAS!$E$10:$K$115,7,FALSE)</f>
        <v>80</v>
      </c>
      <c r="H151" s="37" t="s">
        <v>76</v>
      </c>
      <c r="I151" s="52"/>
    </row>
    <row r="152" spans="1:9" s="36" customFormat="1" ht="13.5" x14ac:dyDescent="0.25">
      <c r="A152" s="703" t="s">
        <v>76</v>
      </c>
      <c r="B152" s="41" t="s">
        <v>995</v>
      </c>
      <c r="C152" s="40" t="s">
        <v>758</v>
      </c>
      <c r="D152" s="39" t="s">
        <v>82</v>
      </c>
      <c r="E152" s="39" t="s">
        <v>82</v>
      </c>
      <c r="F152" s="56" t="s">
        <v>998</v>
      </c>
      <c r="G152" s="60">
        <f>VLOOKUP(C152,TECNICAS!$E$10:$K$115,7,FALSE)</f>
        <v>80</v>
      </c>
      <c r="H152" s="37" t="s">
        <v>76</v>
      </c>
      <c r="I152" s="52"/>
    </row>
    <row r="153" spans="1:9" s="36" customFormat="1" ht="13.5" x14ac:dyDescent="0.25">
      <c r="A153" s="703" t="s">
        <v>76</v>
      </c>
      <c r="B153" s="41" t="s">
        <v>316</v>
      </c>
      <c r="C153" s="40" t="s">
        <v>758</v>
      </c>
      <c r="D153" s="39" t="s">
        <v>82</v>
      </c>
      <c r="E153" s="39" t="s">
        <v>82</v>
      </c>
      <c r="F153" s="56" t="s">
        <v>998</v>
      </c>
      <c r="G153" s="60">
        <f>VLOOKUP(C153,TECNICAS!$E$10:$K$115,7,FALSE)</f>
        <v>80</v>
      </c>
      <c r="H153" s="37" t="s">
        <v>76</v>
      </c>
      <c r="I153" s="52"/>
    </row>
    <row r="154" spans="1:9" s="36" customFormat="1" ht="13.5" x14ac:dyDescent="0.25">
      <c r="A154" s="703" t="s">
        <v>76</v>
      </c>
      <c r="B154" s="41" t="s">
        <v>1002</v>
      </c>
      <c r="C154" s="40" t="s">
        <v>758</v>
      </c>
      <c r="D154" s="39" t="s">
        <v>82</v>
      </c>
      <c r="E154" s="39" t="s">
        <v>82</v>
      </c>
      <c r="F154" s="56" t="s">
        <v>998</v>
      </c>
      <c r="G154" s="60">
        <f>VLOOKUP(C154,TECNICAS!$E$10:$K$115,7,FALSE)</f>
        <v>80</v>
      </c>
      <c r="H154" s="37" t="s">
        <v>76</v>
      </c>
      <c r="I154" s="52"/>
    </row>
    <row r="155" spans="1:9" s="36" customFormat="1" ht="13.5" x14ac:dyDescent="0.25">
      <c r="A155" s="703" t="s">
        <v>76</v>
      </c>
      <c r="B155" s="39" t="s">
        <v>751</v>
      </c>
      <c r="C155" s="40" t="s">
        <v>766</v>
      </c>
      <c r="D155" s="39" t="s">
        <v>82</v>
      </c>
      <c r="E155" s="39" t="s">
        <v>82</v>
      </c>
      <c r="F155" s="56" t="s">
        <v>998</v>
      </c>
      <c r="G155" s="60">
        <f>VLOOKUP(C155,TECNICAS!$E$10:$K$115,7,FALSE)</f>
        <v>80</v>
      </c>
      <c r="H155" s="37" t="s">
        <v>76</v>
      </c>
      <c r="I155" s="52"/>
    </row>
    <row r="156" spans="1:9" s="36" customFormat="1" ht="13.5" x14ac:dyDescent="0.25">
      <c r="A156" s="703" t="s">
        <v>76</v>
      </c>
      <c r="B156" s="41" t="s">
        <v>775</v>
      </c>
      <c r="C156" s="40" t="s">
        <v>770</v>
      </c>
      <c r="D156" s="39" t="s">
        <v>82</v>
      </c>
      <c r="E156" s="39" t="s">
        <v>82</v>
      </c>
      <c r="F156" s="56" t="s">
        <v>998</v>
      </c>
      <c r="G156" s="60">
        <f>VLOOKUP(C156,TECNICAS!$E$10:$K$115,7,FALSE)</f>
        <v>80</v>
      </c>
      <c r="H156" s="37" t="s">
        <v>76</v>
      </c>
      <c r="I156" s="52"/>
    </row>
    <row r="157" spans="1:9" s="36" customFormat="1" ht="13.5" x14ac:dyDescent="0.25">
      <c r="A157" s="703" t="s">
        <v>76</v>
      </c>
      <c r="B157" s="41" t="s">
        <v>1001</v>
      </c>
      <c r="C157" s="40" t="s">
        <v>770</v>
      </c>
      <c r="D157" s="39" t="s">
        <v>82</v>
      </c>
      <c r="E157" s="39" t="s">
        <v>82</v>
      </c>
      <c r="F157" s="56" t="s">
        <v>998</v>
      </c>
      <c r="G157" s="60">
        <f>VLOOKUP(C157,TECNICAS!$E$10:$K$115,7,FALSE)</f>
        <v>80</v>
      </c>
      <c r="H157" s="37" t="s">
        <v>76</v>
      </c>
      <c r="I157" s="52"/>
    </row>
    <row r="158" spans="1:9" s="36" customFormat="1" ht="13.5" x14ac:dyDescent="0.25">
      <c r="A158" s="703" t="s">
        <v>76</v>
      </c>
      <c r="B158" s="39" t="s">
        <v>775</v>
      </c>
      <c r="C158" s="40" t="s">
        <v>774</v>
      </c>
      <c r="D158" s="39" t="s">
        <v>82</v>
      </c>
      <c r="E158" s="39" t="s">
        <v>82</v>
      </c>
      <c r="F158" s="56" t="s">
        <v>998</v>
      </c>
      <c r="G158" s="60">
        <f>VLOOKUP(C158,TECNICAS!$E$10:$K$115,7,FALSE)</f>
        <v>80</v>
      </c>
      <c r="H158" s="37" t="s">
        <v>76</v>
      </c>
      <c r="I158" s="52"/>
    </row>
    <row r="159" spans="1:9" s="36" customFormat="1" ht="13.5" x14ac:dyDescent="0.25">
      <c r="A159" s="703" t="s">
        <v>76</v>
      </c>
      <c r="B159" s="39" t="s">
        <v>775</v>
      </c>
      <c r="C159" s="40" t="s">
        <v>779</v>
      </c>
      <c r="D159" s="39" t="s">
        <v>82</v>
      </c>
      <c r="E159" s="39" t="s">
        <v>82</v>
      </c>
      <c r="F159" s="56" t="s">
        <v>998</v>
      </c>
      <c r="G159" s="60" t="str">
        <f>VLOOKUP(C159,TECNICAS!$E$10:$K$115,7,FALSE)</f>
        <v>n/a</v>
      </c>
      <c r="H159" s="37" t="s">
        <v>76</v>
      </c>
      <c r="I159" s="52"/>
    </row>
    <row r="160" spans="1:9" s="36" customFormat="1" ht="13.5" x14ac:dyDescent="0.25">
      <c r="A160" s="703" t="s">
        <v>76</v>
      </c>
      <c r="B160" s="39" t="s">
        <v>751</v>
      </c>
      <c r="C160" s="40" t="s">
        <v>784</v>
      </c>
      <c r="D160" s="39" t="s">
        <v>82</v>
      </c>
      <c r="E160" s="39" t="s">
        <v>82</v>
      </c>
      <c r="F160" s="56" t="s">
        <v>998</v>
      </c>
      <c r="G160" s="60">
        <f>VLOOKUP(C160,TECNICAS!$E$10:$K$115,7,FALSE)</f>
        <v>80</v>
      </c>
      <c r="H160" s="37" t="s">
        <v>76</v>
      </c>
      <c r="I160" s="52"/>
    </row>
    <row r="161" spans="1:9" s="36" customFormat="1" ht="13.5" x14ac:dyDescent="0.25">
      <c r="A161" s="703" t="s">
        <v>66</v>
      </c>
      <c r="B161" s="39" t="s">
        <v>793</v>
      </c>
      <c r="C161" s="40" t="s">
        <v>792</v>
      </c>
      <c r="D161" s="39" t="s">
        <v>82</v>
      </c>
      <c r="E161" s="39" t="s">
        <v>82</v>
      </c>
      <c r="F161" s="56" t="s">
        <v>998</v>
      </c>
      <c r="G161" s="60">
        <f>VLOOKUP(C161,TECNICAS!$E$10:$K$115,7,FALSE)</f>
        <v>80</v>
      </c>
      <c r="H161" s="37" t="s">
        <v>66</v>
      </c>
      <c r="I161" s="52"/>
    </row>
    <row r="162" spans="1:9" s="36" customFormat="1" ht="13.5" x14ac:dyDescent="0.25">
      <c r="A162" s="703" t="s">
        <v>66</v>
      </c>
      <c r="B162" s="39" t="s">
        <v>798</v>
      </c>
      <c r="C162" s="40" t="s">
        <v>797</v>
      </c>
      <c r="D162" s="39" t="s">
        <v>82</v>
      </c>
      <c r="E162" s="39" t="s">
        <v>82</v>
      </c>
      <c r="F162" s="56" t="s">
        <v>998</v>
      </c>
      <c r="G162" s="60">
        <f>VLOOKUP(C162,TECNICAS!$E$10:$K$115,7,FALSE)</f>
        <v>80</v>
      </c>
      <c r="H162" s="37" t="s">
        <v>66</v>
      </c>
      <c r="I162" s="52"/>
    </row>
    <row r="163" spans="1:9" s="36" customFormat="1" ht="13.5" x14ac:dyDescent="0.25">
      <c r="A163" s="703" t="s">
        <v>76</v>
      </c>
      <c r="B163" s="41" t="s">
        <v>1015</v>
      </c>
      <c r="C163" s="40" t="s">
        <v>814</v>
      </c>
      <c r="D163" s="39" t="s">
        <v>82</v>
      </c>
      <c r="E163" s="39" t="s">
        <v>82</v>
      </c>
      <c r="F163" s="56" t="s">
        <v>998</v>
      </c>
      <c r="G163" s="60">
        <f>VLOOKUP(C163,TECNICAS!$E$10:$K$115,7,FALSE)</f>
        <v>80</v>
      </c>
      <c r="H163" s="37" t="s">
        <v>76</v>
      </c>
      <c r="I163" s="52"/>
    </row>
    <row r="164" spans="1:9" s="36" customFormat="1" ht="13.5" x14ac:dyDescent="0.25">
      <c r="A164" s="703" t="s">
        <v>66</v>
      </c>
      <c r="B164" s="41" t="s">
        <v>1016</v>
      </c>
      <c r="C164" s="40" t="s">
        <v>814</v>
      </c>
      <c r="D164" s="39" t="s">
        <v>82</v>
      </c>
      <c r="E164" s="39" t="s">
        <v>82</v>
      </c>
      <c r="F164" s="56" t="s">
        <v>998</v>
      </c>
      <c r="G164" s="60">
        <f>VLOOKUP(C164,TECNICAS!$E$10:$K$115,7,FALSE)</f>
        <v>80</v>
      </c>
      <c r="H164" s="37" t="s">
        <v>66</v>
      </c>
      <c r="I164" s="52"/>
    </row>
    <row r="165" spans="1:9" s="36" customFormat="1" ht="13.5" x14ac:dyDescent="0.25">
      <c r="A165" s="703" t="s">
        <v>70</v>
      </c>
      <c r="B165" s="41" t="s">
        <v>987</v>
      </c>
      <c r="C165" s="40" t="s">
        <v>814</v>
      </c>
      <c r="D165" s="39" t="s">
        <v>82</v>
      </c>
      <c r="E165" s="39" t="s">
        <v>82</v>
      </c>
      <c r="F165" s="56" t="s">
        <v>998</v>
      </c>
      <c r="G165" s="60">
        <f>VLOOKUP(C165,TECNICAS!$E$10:$K$115,7,FALSE)</f>
        <v>80</v>
      </c>
      <c r="H165" s="37" t="s">
        <v>70</v>
      </c>
      <c r="I165" s="52"/>
    </row>
    <row r="166" spans="1:9" s="36" customFormat="1" ht="13.5" x14ac:dyDescent="0.25">
      <c r="A166" s="703" t="s">
        <v>66</v>
      </c>
      <c r="B166" s="39" t="s">
        <v>821</v>
      </c>
      <c r="C166" s="40" t="s">
        <v>820</v>
      </c>
      <c r="D166" s="39" t="s">
        <v>82</v>
      </c>
      <c r="E166" s="39" t="s">
        <v>82</v>
      </c>
      <c r="F166" s="56" t="s">
        <v>998</v>
      </c>
      <c r="G166" s="60">
        <f>VLOOKUP(C166,TECNICAS!$E$10:$K$115,7,FALSE)</f>
        <v>80</v>
      </c>
      <c r="H166" s="37" t="s">
        <v>66</v>
      </c>
      <c r="I166" s="52"/>
    </row>
    <row r="167" spans="1:9" s="36" customFormat="1" ht="13.5" x14ac:dyDescent="0.25">
      <c r="A167" s="703" t="s">
        <v>70</v>
      </c>
      <c r="B167" s="39" t="s">
        <v>278</v>
      </c>
      <c r="C167" s="40" t="s">
        <v>824</v>
      </c>
      <c r="D167" s="39" t="s">
        <v>82</v>
      </c>
      <c r="E167" s="39" t="s">
        <v>82</v>
      </c>
      <c r="F167" s="56" t="s">
        <v>998</v>
      </c>
      <c r="G167" s="60">
        <f>VLOOKUP(C167,TECNICAS!$E$10:$K$115,7,FALSE)</f>
        <v>100</v>
      </c>
      <c r="H167" s="37" t="s">
        <v>70</v>
      </c>
      <c r="I167" s="52"/>
    </row>
    <row r="168" spans="1:9" s="36" customFormat="1" ht="13.5" x14ac:dyDescent="0.25">
      <c r="A168" s="703" t="s">
        <v>66</v>
      </c>
      <c r="B168" s="41" t="s">
        <v>1016</v>
      </c>
      <c r="C168" s="40" t="s">
        <v>827</v>
      </c>
      <c r="D168" s="39" t="s">
        <v>82</v>
      </c>
      <c r="E168" s="39" t="s">
        <v>82</v>
      </c>
      <c r="F168" s="56" t="s">
        <v>998</v>
      </c>
      <c r="G168" s="60">
        <f>VLOOKUP(C168,TECNICAS!$E$10:$K$115,7,FALSE)</f>
        <v>80</v>
      </c>
      <c r="H168" s="37" t="s">
        <v>66</v>
      </c>
      <c r="I168" s="52"/>
    </row>
    <row r="169" spans="1:9" s="36" customFormat="1" ht="13.5" x14ac:dyDescent="0.25">
      <c r="A169" s="703" t="s">
        <v>70</v>
      </c>
      <c r="B169" s="41" t="s">
        <v>1017</v>
      </c>
      <c r="C169" s="40" t="s">
        <v>827</v>
      </c>
      <c r="D169" s="39" t="s">
        <v>82</v>
      </c>
      <c r="E169" s="39" t="s">
        <v>82</v>
      </c>
      <c r="F169" s="56" t="s">
        <v>998</v>
      </c>
      <c r="G169" s="60">
        <f>VLOOKUP(C169,TECNICAS!$E$10:$K$115,7,FALSE)</f>
        <v>80</v>
      </c>
      <c r="H169" s="37" t="s">
        <v>70</v>
      </c>
      <c r="I169" s="52"/>
    </row>
    <row r="170" spans="1:9" s="36" customFormat="1" ht="13.5" x14ac:dyDescent="0.25">
      <c r="A170" s="703" t="s">
        <v>70</v>
      </c>
      <c r="B170" s="41" t="s">
        <v>1018</v>
      </c>
      <c r="C170" s="40" t="s">
        <v>832</v>
      </c>
      <c r="D170" s="39" t="s">
        <v>82</v>
      </c>
      <c r="E170" s="39" t="s">
        <v>82</v>
      </c>
      <c r="F170" s="56" t="s">
        <v>998</v>
      </c>
      <c r="G170" s="60">
        <f>VLOOKUP(C170,TECNICAS!$E$10:$K$115,7,FALSE)</f>
        <v>80</v>
      </c>
      <c r="H170" s="37" t="s">
        <v>70</v>
      </c>
      <c r="I170" s="52"/>
    </row>
    <row r="171" spans="1:9" s="36" customFormat="1" ht="13.5" x14ac:dyDescent="0.25">
      <c r="A171" s="703" t="s">
        <v>70</v>
      </c>
      <c r="B171" s="41" t="s">
        <v>1007</v>
      </c>
      <c r="C171" s="40" t="s">
        <v>832</v>
      </c>
      <c r="D171" s="39" t="s">
        <v>82</v>
      </c>
      <c r="E171" s="39" t="s">
        <v>82</v>
      </c>
      <c r="F171" s="56" t="s">
        <v>998</v>
      </c>
      <c r="G171" s="60">
        <f>VLOOKUP(C171,TECNICAS!$E$10:$K$115,7,FALSE)</f>
        <v>80</v>
      </c>
      <c r="H171" s="37" t="s">
        <v>70</v>
      </c>
      <c r="I171" s="52"/>
    </row>
    <row r="172" spans="1:9" s="36" customFormat="1" ht="13.5" x14ac:dyDescent="0.25">
      <c r="A172" s="703" t="s">
        <v>70</v>
      </c>
      <c r="B172" s="41" t="s">
        <v>1004</v>
      </c>
      <c r="C172" s="40" t="s">
        <v>832</v>
      </c>
      <c r="D172" s="39" t="s">
        <v>82</v>
      </c>
      <c r="E172" s="39" t="s">
        <v>82</v>
      </c>
      <c r="F172" s="56" t="s">
        <v>998</v>
      </c>
      <c r="G172" s="60">
        <f>VLOOKUP(C172,TECNICAS!$E$10:$K$115,7,FALSE)</f>
        <v>80</v>
      </c>
      <c r="H172" s="37" t="s">
        <v>70</v>
      </c>
      <c r="I172" s="52"/>
    </row>
    <row r="173" spans="1:9" s="36" customFormat="1" ht="13.5" x14ac:dyDescent="0.25">
      <c r="A173" s="703" t="s">
        <v>69</v>
      </c>
      <c r="B173" s="41" t="s">
        <v>1019</v>
      </c>
      <c r="C173" s="40" t="s">
        <v>832</v>
      </c>
      <c r="D173" s="39" t="s">
        <v>82</v>
      </c>
      <c r="E173" s="39" t="s">
        <v>82</v>
      </c>
      <c r="F173" s="56" t="s">
        <v>998</v>
      </c>
      <c r="G173" s="60">
        <f>VLOOKUP(C173,TECNICAS!$E$10:$K$115,7,FALSE)</f>
        <v>80</v>
      </c>
      <c r="H173" s="37" t="s">
        <v>69</v>
      </c>
      <c r="I173" s="52"/>
    </row>
    <row r="174" spans="1:9" s="36" customFormat="1" ht="13.5" x14ac:dyDescent="0.25">
      <c r="A174" s="703" t="s">
        <v>66</v>
      </c>
      <c r="B174" s="41" t="s">
        <v>1020</v>
      </c>
      <c r="C174" s="40" t="s">
        <v>836</v>
      </c>
      <c r="D174" s="39" t="s">
        <v>82</v>
      </c>
      <c r="E174" s="39" t="s">
        <v>82</v>
      </c>
      <c r="F174" s="56" t="s">
        <v>998</v>
      </c>
      <c r="G174" s="60">
        <f>VLOOKUP(C174,TECNICAS!$E$10:$K$115,7,FALSE)</f>
        <v>100</v>
      </c>
      <c r="H174" s="37" t="s">
        <v>66</v>
      </c>
      <c r="I174" s="52"/>
    </row>
    <row r="175" spans="1:9" s="36" customFormat="1" ht="13.5" x14ac:dyDescent="0.25">
      <c r="A175" s="703" t="s">
        <v>70</v>
      </c>
      <c r="B175" s="41" t="s">
        <v>1021</v>
      </c>
      <c r="C175" s="40" t="s">
        <v>836</v>
      </c>
      <c r="D175" s="39" t="s">
        <v>82</v>
      </c>
      <c r="E175" s="39" t="s">
        <v>82</v>
      </c>
      <c r="F175" s="56" t="s">
        <v>998</v>
      </c>
      <c r="G175" s="60">
        <f>VLOOKUP(C175,TECNICAS!$E$10:$K$115,7,FALSE)</f>
        <v>100</v>
      </c>
      <c r="H175" s="37" t="s">
        <v>70</v>
      </c>
      <c r="I175" s="52"/>
    </row>
    <row r="176" spans="1:9" s="36" customFormat="1" ht="13.5" x14ac:dyDescent="0.25">
      <c r="A176" s="703" t="s">
        <v>70</v>
      </c>
      <c r="B176" s="41" t="s">
        <v>1022</v>
      </c>
      <c r="C176" s="40" t="s">
        <v>836</v>
      </c>
      <c r="D176" s="39" t="s">
        <v>82</v>
      </c>
      <c r="E176" s="39" t="s">
        <v>82</v>
      </c>
      <c r="F176" s="56" t="s">
        <v>998</v>
      </c>
      <c r="G176" s="60">
        <f>VLOOKUP(C176,TECNICAS!$E$10:$K$115,7,FALSE)</f>
        <v>100</v>
      </c>
      <c r="H176" s="37" t="s">
        <v>70</v>
      </c>
      <c r="I176" s="52"/>
    </row>
    <row r="177" spans="1:9" s="36" customFormat="1" ht="13.5" x14ac:dyDescent="0.25">
      <c r="A177" s="703" t="s">
        <v>70</v>
      </c>
      <c r="B177" s="39" t="s">
        <v>843</v>
      </c>
      <c r="C177" s="40" t="s">
        <v>841</v>
      </c>
      <c r="D177" s="39" t="s">
        <v>82</v>
      </c>
      <c r="E177" s="39" t="s">
        <v>82</v>
      </c>
      <c r="F177" s="56" t="s">
        <v>998</v>
      </c>
      <c r="G177" s="60">
        <f>VLOOKUP(C177,TECNICAS!$E$10:$K$115,7,FALSE)</f>
        <v>80</v>
      </c>
      <c r="H177" s="37" t="s">
        <v>70</v>
      </c>
      <c r="I177" s="52"/>
    </row>
    <row r="178" spans="1:9" s="36" customFormat="1" ht="13.5" x14ac:dyDescent="0.25">
      <c r="A178" s="703" t="s">
        <v>67</v>
      </c>
      <c r="B178" s="40" t="s">
        <v>421</v>
      </c>
      <c r="C178" s="38" t="s">
        <v>406</v>
      </c>
      <c r="D178" s="39" t="s">
        <v>82</v>
      </c>
      <c r="E178" s="39" t="s">
        <v>82</v>
      </c>
      <c r="F178" s="56" t="s">
        <v>908</v>
      </c>
      <c r="G178" s="60">
        <f>VLOOKUP(C178,ADMINISTRATIVAS!$E$8:$K$72,7,FALSE)</f>
        <v>60</v>
      </c>
      <c r="H178" s="37" t="s">
        <v>67</v>
      </c>
      <c r="I178" s="52"/>
    </row>
    <row r="179" spans="1:9" s="36" customFormat="1" ht="13.5" x14ac:dyDescent="0.25">
      <c r="A179" s="703" t="s">
        <v>76</v>
      </c>
      <c r="B179" s="40" t="s">
        <v>1015</v>
      </c>
      <c r="C179" s="38" t="s">
        <v>406</v>
      </c>
      <c r="D179" s="39" t="s">
        <v>82</v>
      </c>
      <c r="E179" s="39" t="s">
        <v>82</v>
      </c>
      <c r="F179" s="56" t="s">
        <v>908</v>
      </c>
      <c r="G179" s="60">
        <f>VLOOKUP(C179,ADMINISTRATIVAS!$E$8:$K$72,7,FALSE)</f>
        <v>60</v>
      </c>
      <c r="H179" s="37" t="s">
        <v>76</v>
      </c>
      <c r="I179" s="52"/>
    </row>
    <row r="180" spans="1:9" s="36" customFormat="1" ht="13.5" x14ac:dyDescent="0.25">
      <c r="A180" s="703" t="s">
        <v>67</v>
      </c>
      <c r="B180" s="40" t="s">
        <v>421</v>
      </c>
      <c r="C180" s="38" t="s">
        <v>410</v>
      </c>
      <c r="D180" s="39" t="s">
        <v>82</v>
      </c>
      <c r="E180" s="39" t="s">
        <v>82</v>
      </c>
      <c r="F180" s="56" t="s">
        <v>908</v>
      </c>
      <c r="G180" s="60">
        <f>VLOOKUP(C180,ADMINISTRATIVAS!$E$8:$K$72,7,FALSE)</f>
        <v>60</v>
      </c>
      <c r="H180" s="37" t="s">
        <v>67</v>
      </c>
      <c r="I180" s="52"/>
    </row>
    <row r="181" spans="1:9" s="36" customFormat="1" ht="13.5" x14ac:dyDescent="0.25">
      <c r="A181" s="703" t="s">
        <v>76</v>
      </c>
      <c r="B181" s="40" t="s">
        <v>439</v>
      </c>
      <c r="C181" s="38" t="s">
        <v>410</v>
      </c>
      <c r="D181" s="39" t="s">
        <v>82</v>
      </c>
      <c r="E181" s="39" t="s">
        <v>82</v>
      </c>
      <c r="F181" s="56" t="s">
        <v>908</v>
      </c>
      <c r="G181" s="60">
        <f>VLOOKUP(C181,ADMINISTRATIVAS!$E$8:$K$72,7,FALSE)</f>
        <v>60</v>
      </c>
      <c r="H181" s="37" t="s">
        <v>76</v>
      </c>
      <c r="I181" s="52"/>
    </row>
    <row r="182" spans="1:9" s="36" customFormat="1" ht="13.5" x14ac:dyDescent="0.25">
      <c r="A182" s="703" t="s">
        <v>76</v>
      </c>
      <c r="B182" s="40" t="s">
        <v>1015</v>
      </c>
      <c r="C182" s="38" t="s">
        <v>410</v>
      </c>
      <c r="D182" s="39" t="s">
        <v>82</v>
      </c>
      <c r="E182" s="39" t="s">
        <v>82</v>
      </c>
      <c r="F182" s="56" t="s">
        <v>908</v>
      </c>
      <c r="G182" s="60">
        <f>VLOOKUP(C182,ADMINISTRATIVAS!$E$8:$K$72,7,FALSE)</f>
        <v>60</v>
      </c>
      <c r="H182" s="37" t="s">
        <v>76</v>
      </c>
      <c r="I182" s="52"/>
    </row>
    <row r="183" spans="1:9" s="36" customFormat="1" ht="13.5" x14ac:dyDescent="0.25">
      <c r="A183" s="703" t="s">
        <v>76</v>
      </c>
      <c r="B183" s="40" t="s">
        <v>1015</v>
      </c>
      <c r="C183" s="38" t="s">
        <v>410</v>
      </c>
      <c r="D183" s="39" t="s">
        <v>82</v>
      </c>
      <c r="E183" s="39" t="s">
        <v>82</v>
      </c>
      <c r="F183" s="56" t="s">
        <v>908</v>
      </c>
      <c r="G183" s="60">
        <f>VLOOKUP(C183,ADMINISTRATIVAS!$E$8:$K$72,7,FALSE)</f>
        <v>60</v>
      </c>
      <c r="H183" s="37" t="s">
        <v>76</v>
      </c>
      <c r="I183" s="52"/>
    </row>
    <row r="184" spans="1:9" s="36" customFormat="1" ht="13.5" x14ac:dyDescent="0.25">
      <c r="A184" s="703" t="s">
        <v>76</v>
      </c>
      <c r="B184" s="40" t="s">
        <v>439</v>
      </c>
      <c r="C184" s="38" t="s">
        <v>412</v>
      </c>
      <c r="D184" s="39" t="s">
        <v>82</v>
      </c>
      <c r="E184" s="39" t="s">
        <v>82</v>
      </c>
      <c r="F184" s="56" t="s">
        <v>908</v>
      </c>
      <c r="G184" s="60">
        <f>VLOOKUP(C184,ADMINISTRATIVAS!$E$8:$K$72,7,FALSE)</f>
        <v>60</v>
      </c>
      <c r="H184" s="37" t="s">
        <v>76</v>
      </c>
      <c r="I184" s="52"/>
    </row>
    <row r="185" spans="1:9" s="36" customFormat="1" ht="13.5" x14ac:dyDescent="0.25">
      <c r="A185" s="703" t="s">
        <v>76</v>
      </c>
      <c r="B185" s="40" t="s">
        <v>1023</v>
      </c>
      <c r="C185" s="38" t="s">
        <v>412</v>
      </c>
      <c r="D185" s="39" t="s">
        <v>82</v>
      </c>
      <c r="E185" s="39" t="s">
        <v>82</v>
      </c>
      <c r="F185" s="56" t="s">
        <v>908</v>
      </c>
      <c r="G185" s="60">
        <f>VLOOKUP(C185,ADMINISTRATIVAS!$E$8:$K$72,7,FALSE)</f>
        <v>60</v>
      </c>
      <c r="H185" s="37" t="s">
        <v>76</v>
      </c>
      <c r="I185" s="52"/>
    </row>
    <row r="186" spans="1:9" s="36" customFormat="1" ht="13.5" x14ac:dyDescent="0.25">
      <c r="A186" s="703" t="s">
        <v>67</v>
      </c>
      <c r="B186" s="38" t="s">
        <v>421</v>
      </c>
      <c r="C186" s="38" t="s">
        <v>420</v>
      </c>
      <c r="D186" s="39" t="s">
        <v>82</v>
      </c>
      <c r="E186" s="39" t="s">
        <v>82</v>
      </c>
      <c r="F186" s="56" t="s">
        <v>908</v>
      </c>
      <c r="G186" s="60">
        <f>VLOOKUP(C186,ADMINISTRATIVAS!$E$8:$K$72,7,FALSE)</f>
        <v>80</v>
      </c>
      <c r="H186" s="37" t="s">
        <v>67</v>
      </c>
      <c r="I186" s="52"/>
    </row>
    <row r="187" spans="1:9" s="36" customFormat="1" ht="13.5" x14ac:dyDescent="0.25">
      <c r="A187" s="703" t="s">
        <v>67</v>
      </c>
      <c r="B187" s="39" t="s">
        <v>427</v>
      </c>
      <c r="C187" s="38" t="s">
        <v>426</v>
      </c>
      <c r="D187" s="39" t="s">
        <v>82</v>
      </c>
      <c r="E187" s="39" t="s">
        <v>82</v>
      </c>
      <c r="F187" s="56" t="s">
        <v>908</v>
      </c>
      <c r="G187" s="60">
        <f>VLOOKUP(C187,ADMINISTRATIVAS!$E$8:$K$72,7,FALSE)</f>
        <v>90</v>
      </c>
      <c r="H187" s="37" t="s">
        <v>67</v>
      </c>
      <c r="I187" s="52"/>
    </row>
    <row r="188" spans="1:9" s="36" customFormat="1" ht="13.5" x14ac:dyDescent="0.25">
      <c r="A188" s="703" t="s">
        <v>76</v>
      </c>
      <c r="B188" s="39" t="s">
        <v>439</v>
      </c>
      <c r="C188" s="38" t="s">
        <v>438</v>
      </c>
      <c r="D188" s="39" t="s">
        <v>82</v>
      </c>
      <c r="E188" s="39" t="s">
        <v>82</v>
      </c>
      <c r="F188" s="56" t="s">
        <v>908</v>
      </c>
      <c r="G188" s="60">
        <f>VLOOKUP(C188,ADMINISTRATIVAS!$E$8:$K$72,7,FALSE)</f>
        <v>80</v>
      </c>
      <c r="H188" s="37" t="s">
        <v>76</v>
      </c>
      <c r="I188" s="52"/>
    </row>
    <row r="189" spans="1:9" s="36" customFormat="1" ht="13.5" x14ac:dyDescent="0.25">
      <c r="A189" s="703" t="s">
        <v>66</v>
      </c>
      <c r="B189" s="39" t="s">
        <v>444</v>
      </c>
      <c r="C189" s="38" t="s">
        <v>443</v>
      </c>
      <c r="D189" s="39" t="s">
        <v>82</v>
      </c>
      <c r="E189" s="39" t="s">
        <v>82</v>
      </c>
      <c r="F189" s="56" t="s">
        <v>908</v>
      </c>
      <c r="G189" s="60">
        <f>VLOOKUP(C189,ADMINISTRATIVAS!$E$8:$K$72,7,FALSE)</f>
        <v>100</v>
      </c>
      <c r="H189" s="37" t="s">
        <v>66</v>
      </c>
      <c r="I189" s="52"/>
    </row>
    <row r="190" spans="1:9" s="36" customFormat="1" ht="13.5" x14ac:dyDescent="0.25">
      <c r="A190" s="703" t="s">
        <v>76</v>
      </c>
      <c r="B190" s="39" t="s">
        <v>456</v>
      </c>
      <c r="C190" s="38" t="s">
        <v>455</v>
      </c>
      <c r="D190" s="39" t="s">
        <v>82</v>
      </c>
      <c r="E190" s="39" t="s">
        <v>82</v>
      </c>
      <c r="F190" s="56" t="s">
        <v>908</v>
      </c>
      <c r="G190" s="60">
        <f>VLOOKUP(C190,ADMINISTRATIVAS!$E$8:$K$72,7,FALSE)</f>
        <v>80</v>
      </c>
      <c r="H190" s="37" t="s">
        <v>76</v>
      </c>
      <c r="I190" s="52"/>
    </row>
    <row r="191" spans="1:9" s="36" customFormat="1" ht="13.5" x14ac:dyDescent="0.25">
      <c r="A191" s="703" t="s">
        <v>67</v>
      </c>
      <c r="B191" s="39" t="s">
        <v>461</v>
      </c>
      <c r="C191" s="38" t="s">
        <v>460</v>
      </c>
      <c r="D191" s="39" t="s">
        <v>82</v>
      </c>
      <c r="E191" s="39" t="s">
        <v>82</v>
      </c>
      <c r="F191" s="56" t="s">
        <v>908</v>
      </c>
      <c r="G191" s="60">
        <f>VLOOKUP(C191,ADMINISTRATIVAS!$E$8:$K$72,7,FALSE)</f>
        <v>80</v>
      </c>
      <c r="H191" s="37" t="s">
        <v>67</v>
      </c>
      <c r="I191" s="52"/>
    </row>
    <row r="192" spans="1:9" s="36" customFormat="1" ht="13.5" x14ac:dyDescent="0.25">
      <c r="A192" s="703" t="s">
        <v>67</v>
      </c>
      <c r="B192" s="39" t="s">
        <v>1024</v>
      </c>
      <c r="C192" s="38" t="s">
        <v>464</v>
      </c>
      <c r="D192" s="39" t="s">
        <v>82</v>
      </c>
      <c r="E192" s="39" t="s">
        <v>82</v>
      </c>
      <c r="F192" s="56" t="s">
        <v>908</v>
      </c>
      <c r="G192" s="60">
        <f>VLOOKUP(C192,ADMINISTRATIVAS!$E$8:$K$72,7,FALSE)</f>
        <v>80</v>
      </c>
      <c r="H192" s="37" t="s">
        <v>67</v>
      </c>
      <c r="I192" s="52"/>
    </row>
    <row r="193" spans="1:9" s="36" customFormat="1" ht="13.5" x14ac:dyDescent="0.25">
      <c r="A193" s="703" t="s">
        <v>67</v>
      </c>
      <c r="B193" s="39" t="s">
        <v>1024</v>
      </c>
      <c r="C193" s="38" t="s">
        <v>466</v>
      </c>
      <c r="D193" s="39" t="s">
        <v>82</v>
      </c>
      <c r="E193" s="39" t="s">
        <v>82</v>
      </c>
      <c r="F193" s="56" t="s">
        <v>908</v>
      </c>
      <c r="G193" s="60">
        <f>VLOOKUP(C193,ADMINISTRATIVAS!$E$8:$K$72,7,FALSE)</f>
        <v>60</v>
      </c>
      <c r="H193" s="37" t="s">
        <v>67</v>
      </c>
      <c r="I193" s="52"/>
    </row>
    <row r="194" spans="1:9" s="36" customFormat="1" ht="13.5" x14ac:dyDescent="0.25">
      <c r="A194" s="703" t="s">
        <v>76</v>
      </c>
      <c r="B194" s="39" t="s">
        <v>1000</v>
      </c>
      <c r="C194" s="38" t="s">
        <v>464</v>
      </c>
      <c r="D194" s="39" t="s">
        <v>82</v>
      </c>
      <c r="E194" s="39" t="s">
        <v>82</v>
      </c>
      <c r="F194" s="56" t="s">
        <v>908</v>
      </c>
      <c r="G194" s="60">
        <f>VLOOKUP(C194,ADMINISTRATIVAS!$E$8:$K$72,7,FALSE)</f>
        <v>80</v>
      </c>
      <c r="H194" s="37" t="s">
        <v>76</v>
      </c>
      <c r="I194" s="52"/>
    </row>
    <row r="195" spans="1:9" s="36" customFormat="1" ht="13.5" x14ac:dyDescent="0.25">
      <c r="A195" s="703" t="s">
        <v>76</v>
      </c>
      <c r="B195" s="39" t="s">
        <v>1000</v>
      </c>
      <c r="C195" s="38" t="s">
        <v>466</v>
      </c>
      <c r="D195" s="39" t="s">
        <v>82</v>
      </c>
      <c r="E195" s="39" t="s">
        <v>82</v>
      </c>
      <c r="F195" s="56" t="s">
        <v>908</v>
      </c>
      <c r="G195" s="60">
        <f>VLOOKUP(C195,ADMINISTRATIVAS!$E$8:$K$72,7,FALSE)</f>
        <v>60</v>
      </c>
      <c r="H195" s="37" t="s">
        <v>76</v>
      </c>
      <c r="I195" s="52"/>
    </row>
    <row r="196" spans="1:9" s="36" customFormat="1" ht="14.25" thickBot="1" x14ac:dyDescent="0.3">
      <c r="A196" s="704" t="s">
        <v>66</v>
      </c>
      <c r="B196" s="43" t="s">
        <v>793</v>
      </c>
      <c r="C196" s="44" t="s">
        <v>466</v>
      </c>
      <c r="D196" s="43" t="s">
        <v>82</v>
      </c>
      <c r="E196" s="43" t="s">
        <v>82</v>
      </c>
      <c r="F196" s="57" t="s">
        <v>908</v>
      </c>
      <c r="G196" s="61">
        <f>VLOOKUP(C196,ADMINISTRATIVAS!$E$8:$K$72,7,FALSE)</f>
        <v>60</v>
      </c>
      <c r="H196" s="42" t="s">
        <v>66</v>
      </c>
      <c r="I196" s="52"/>
    </row>
    <row r="197" spans="1:9" s="36" customFormat="1" ht="13.5" x14ac:dyDescent="0.25">
      <c r="A197" s="705"/>
      <c r="C197" s="35"/>
      <c r="D197" s="35"/>
      <c r="E197" s="35"/>
      <c r="F197" s="35"/>
      <c r="H197" s="35"/>
      <c r="I197" s="52"/>
    </row>
    <row r="198" spans="1:9" s="36" customFormat="1" ht="13.5" x14ac:dyDescent="0.25">
      <c r="A198" s="705"/>
      <c r="C198" s="35"/>
      <c r="D198" s="35"/>
      <c r="E198" s="35"/>
      <c r="F198" s="35"/>
      <c r="H198" s="35"/>
      <c r="I198" s="52"/>
    </row>
    <row r="199" spans="1:9" s="36" customFormat="1" ht="13.5" x14ac:dyDescent="0.25">
      <c r="A199" s="705"/>
      <c r="C199" s="35"/>
      <c r="D199" s="35"/>
      <c r="E199" s="35"/>
      <c r="F199" s="35"/>
      <c r="H199" s="35"/>
      <c r="I199" s="52"/>
    </row>
    <row r="200" spans="1:9" s="36" customFormat="1" ht="33" x14ac:dyDescent="0.3">
      <c r="A200" s="706" t="s">
        <v>73</v>
      </c>
      <c r="B200" s="700" t="s">
        <v>1418</v>
      </c>
      <c r="C200" s="8"/>
      <c r="D200" s="35"/>
      <c r="E200" s="35"/>
      <c r="F200" s="35"/>
      <c r="H200" s="35"/>
      <c r="I200" s="52"/>
    </row>
    <row r="201" spans="1:9" s="36" customFormat="1" x14ac:dyDescent="0.3">
      <c r="A201" s="395" t="s">
        <v>66</v>
      </c>
      <c r="B201" s="700">
        <v>81.538461538461533</v>
      </c>
      <c r="C201" s="8"/>
      <c r="D201" s="35"/>
      <c r="E201" s="35"/>
      <c r="F201" s="35"/>
      <c r="H201" s="35"/>
      <c r="I201" s="52"/>
    </row>
    <row r="202" spans="1:9" s="36" customFormat="1" x14ac:dyDescent="0.3">
      <c r="A202" s="395" t="s">
        <v>67</v>
      </c>
      <c r="B202" s="700">
        <v>77.083333333333329</v>
      </c>
      <c r="C202" s="8"/>
      <c r="D202" s="35"/>
      <c r="E202" s="35"/>
      <c r="F202" s="35"/>
      <c r="H202" s="35"/>
      <c r="I202" s="52"/>
    </row>
    <row r="203" spans="1:9" s="36" customFormat="1" x14ac:dyDescent="0.3">
      <c r="A203" s="395" t="s">
        <v>76</v>
      </c>
      <c r="B203" s="700">
        <v>73.949579831932766</v>
      </c>
      <c r="C203" s="8"/>
      <c r="D203" s="35"/>
      <c r="E203" s="35"/>
      <c r="F203" s="35"/>
      <c r="H203" s="35"/>
      <c r="I203" s="52"/>
    </row>
    <row r="204" spans="1:9" s="36" customFormat="1" x14ac:dyDescent="0.3">
      <c r="A204" s="395" t="s">
        <v>69</v>
      </c>
      <c r="B204" s="700">
        <v>80</v>
      </c>
      <c r="C204" s="8"/>
      <c r="D204" s="35"/>
      <c r="E204" s="35"/>
      <c r="F204" s="35"/>
      <c r="H204" s="35"/>
      <c r="I204" s="52"/>
    </row>
    <row r="205" spans="1:9" s="36" customFormat="1" x14ac:dyDescent="0.3">
      <c r="A205" s="395" t="s">
        <v>70</v>
      </c>
      <c r="B205" s="700">
        <v>83.75</v>
      </c>
      <c r="C205" s="8"/>
      <c r="D205" s="35"/>
      <c r="E205" s="35"/>
      <c r="F205" s="35"/>
      <c r="H205" s="35"/>
      <c r="I205" s="52"/>
    </row>
    <row r="206" spans="1:9" s="36" customFormat="1" x14ac:dyDescent="0.3">
      <c r="A206" s="395" t="s">
        <v>71</v>
      </c>
      <c r="B206" s="700">
        <v>75.895953757225428</v>
      </c>
      <c r="C206" s="8"/>
      <c r="D206" s="35"/>
      <c r="E206" s="35"/>
      <c r="F206" s="35"/>
      <c r="H206" s="35"/>
      <c r="I206" s="52"/>
    </row>
    <row r="207" spans="1:9" s="36" customFormat="1" x14ac:dyDescent="0.3">
      <c r="A207" s="395"/>
      <c r="B207" s="8"/>
      <c r="C207" s="8"/>
      <c r="D207" s="35"/>
      <c r="E207" s="35"/>
      <c r="F207" s="35"/>
      <c r="H207" s="35"/>
      <c r="I207" s="52"/>
    </row>
    <row r="208" spans="1:9" s="36" customFormat="1" x14ac:dyDescent="0.3">
      <c r="A208" s="395"/>
      <c r="B208" s="8"/>
      <c r="C208" s="8"/>
      <c r="D208" s="35"/>
      <c r="E208" s="35"/>
      <c r="F208" s="35"/>
      <c r="H208" s="35"/>
      <c r="I208" s="52"/>
    </row>
    <row r="209" spans="1:9" s="36" customFormat="1" x14ac:dyDescent="0.3">
      <c r="A209" s="395"/>
      <c r="B209" s="8"/>
      <c r="C209" s="8"/>
      <c r="D209" s="35"/>
      <c r="E209" s="35"/>
      <c r="F209" s="35"/>
      <c r="H209" s="35"/>
      <c r="I209" s="52"/>
    </row>
    <row r="210" spans="1:9" s="36" customFormat="1" x14ac:dyDescent="0.3">
      <c r="A210" s="395"/>
      <c r="B210" s="8"/>
      <c r="C210" s="8"/>
      <c r="D210" s="35"/>
      <c r="E210" s="35"/>
      <c r="F210" s="35"/>
      <c r="H210" s="35"/>
      <c r="I210" s="52"/>
    </row>
    <row r="211" spans="1:9" s="36" customFormat="1" x14ac:dyDescent="0.3">
      <c r="A211" s="395"/>
      <c r="B211" s="8"/>
      <c r="C211" s="8"/>
      <c r="D211" s="35"/>
      <c r="E211" s="35"/>
      <c r="F211" s="35"/>
      <c r="H211" s="35"/>
      <c r="I211" s="52"/>
    </row>
    <row r="212" spans="1:9" s="36" customFormat="1" x14ac:dyDescent="0.3">
      <c r="A212" s="395"/>
      <c r="B212" s="8"/>
      <c r="C212" s="8"/>
      <c r="D212" s="35"/>
      <c r="E212" s="35"/>
      <c r="F212" s="35"/>
      <c r="H212" s="35"/>
      <c r="I212" s="52"/>
    </row>
    <row r="213" spans="1:9" s="36" customFormat="1" x14ac:dyDescent="0.3">
      <c r="A213" s="395"/>
      <c r="B213" s="8"/>
      <c r="C213" s="8"/>
      <c r="D213" s="35"/>
      <c r="E213" s="35"/>
      <c r="F213" s="35"/>
      <c r="H213" s="35"/>
      <c r="I213" s="52"/>
    </row>
    <row r="214" spans="1:9" s="36" customFormat="1" x14ac:dyDescent="0.3">
      <c r="A214" s="395"/>
      <c r="B214" s="8"/>
      <c r="C214" s="8"/>
      <c r="D214" s="35"/>
      <c r="E214" s="35"/>
      <c r="F214" s="35"/>
      <c r="H214" s="35"/>
      <c r="I214" s="52"/>
    </row>
    <row r="215" spans="1:9" s="36" customFormat="1" x14ac:dyDescent="0.3">
      <c r="A215" s="395"/>
      <c r="B215" s="8"/>
      <c r="C215" s="8"/>
      <c r="D215" s="35"/>
      <c r="E215" s="35"/>
      <c r="F215" s="35"/>
      <c r="H215" s="35"/>
      <c r="I215" s="52"/>
    </row>
    <row r="216" spans="1:9" s="36" customFormat="1" x14ac:dyDescent="0.3">
      <c r="A216" s="395"/>
      <c r="B216" s="8"/>
      <c r="C216" s="8"/>
      <c r="D216" s="35"/>
      <c r="E216" s="35"/>
      <c r="F216" s="35"/>
      <c r="H216" s="35"/>
      <c r="I216" s="52"/>
    </row>
    <row r="217" spans="1:9" s="36" customFormat="1" x14ac:dyDescent="0.3">
      <c r="A217" s="395"/>
      <c r="B217" s="8"/>
      <c r="C217" s="8"/>
      <c r="D217" s="35"/>
      <c r="E217" s="35"/>
      <c r="F217" s="35"/>
      <c r="H217" s="35"/>
      <c r="I217" s="52"/>
    </row>
    <row r="218" spans="1:9" s="36" customFormat="1" ht="13.5" x14ac:dyDescent="0.25">
      <c r="A218" s="705"/>
      <c r="C218" s="35"/>
      <c r="D218" s="35"/>
      <c r="E218" s="35"/>
      <c r="F218" s="35"/>
      <c r="H218" s="35"/>
      <c r="I218" s="52"/>
    </row>
    <row r="219" spans="1:9" s="36" customFormat="1" ht="13.5" x14ac:dyDescent="0.25">
      <c r="A219" s="705"/>
      <c r="C219" s="35"/>
      <c r="D219" s="35"/>
      <c r="E219" s="35"/>
      <c r="F219" s="35"/>
      <c r="H219" s="35"/>
      <c r="I219" s="52"/>
    </row>
    <row r="220" spans="1:9" s="36" customFormat="1" ht="13.5" x14ac:dyDescent="0.25">
      <c r="A220" s="705"/>
      <c r="C220" s="35"/>
      <c r="D220" s="35"/>
      <c r="E220" s="35"/>
      <c r="F220" s="35"/>
      <c r="H220" s="35"/>
      <c r="I220" s="52"/>
    </row>
    <row r="221" spans="1:9" s="36" customFormat="1" ht="13.5" x14ac:dyDescent="0.25">
      <c r="A221" s="705"/>
      <c r="C221" s="35"/>
      <c r="D221" s="35"/>
      <c r="E221" s="35"/>
      <c r="F221" s="35"/>
      <c r="H221" s="35"/>
      <c r="I221" s="52"/>
    </row>
    <row r="222" spans="1:9" s="36" customFormat="1" ht="13.5" x14ac:dyDescent="0.25">
      <c r="A222" s="705"/>
      <c r="C222" s="35"/>
      <c r="D222" s="35"/>
      <c r="E222" s="35"/>
      <c r="F222" s="35"/>
      <c r="H222" s="35"/>
      <c r="I222" s="52"/>
    </row>
    <row r="223" spans="1:9" s="36" customFormat="1" ht="13.5" x14ac:dyDescent="0.25">
      <c r="A223" s="705"/>
      <c r="C223" s="35"/>
      <c r="D223" s="35"/>
      <c r="E223" s="35"/>
      <c r="F223" s="35"/>
      <c r="H223" s="35"/>
      <c r="I223" s="52"/>
    </row>
    <row r="224" spans="1:9" s="36" customFormat="1" ht="13.5" x14ac:dyDescent="0.25">
      <c r="A224" s="705"/>
      <c r="C224" s="35"/>
      <c r="D224" s="35"/>
      <c r="E224" s="35"/>
      <c r="F224" s="35"/>
      <c r="H224" s="35"/>
      <c r="I224" s="52"/>
    </row>
    <row r="225" spans="1:9" s="36" customFormat="1" ht="13.5" x14ac:dyDescent="0.25">
      <c r="A225" s="705"/>
      <c r="C225" s="35"/>
      <c r="D225" s="35"/>
      <c r="E225" s="35"/>
      <c r="F225" s="35"/>
      <c r="H225" s="35"/>
      <c r="I225" s="52"/>
    </row>
    <row r="226" spans="1:9" s="36" customFormat="1" ht="13.5" x14ac:dyDescent="0.25">
      <c r="A226" s="705"/>
      <c r="C226" s="35"/>
      <c r="D226" s="35"/>
      <c r="E226" s="35"/>
      <c r="F226" s="35"/>
      <c r="H226" s="35"/>
      <c r="I226" s="52"/>
    </row>
    <row r="227" spans="1:9" s="36" customFormat="1" ht="13.5" x14ac:dyDescent="0.25">
      <c r="A227" s="705"/>
      <c r="C227" s="35"/>
      <c r="D227" s="35"/>
      <c r="E227" s="35"/>
      <c r="F227" s="35"/>
      <c r="H227" s="35"/>
      <c r="I227" s="52"/>
    </row>
    <row r="228" spans="1:9" s="36" customFormat="1" ht="13.5" x14ac:dyDescent="0.25">
      <c r="A228" s="705"/>
      <c r="C228" s="35"/>
      <c r="D228" s="35"/>
      <c r="E228" s="35"/>
      <c r="F228" s="35"/>
      <c r="H228" s="35"/>
      <c r="I228" s="52"/>
    </row>
    <row r="229" spans="1:9" s="36" customFormat="1" ht="13.5" x14ac:dyDescent="0.25">
      <c r="A229" s="705"/>
      <c r="C229" s="35"/>
      <c r="D229" s="35"/>
      <c r="E229" s="35"/>
      <c r="F229" s="35"/>
      <c r="H229" s="35"/>
      <c r="I229" s="52"/>
    </row>
    <row r="230" spans="1:9" s="36" customFormat="1" ht="13.5" x14ac:dyDescent="0.25">
      <c r="A230" s="705"/>
      <c r="C230" s="35"/>
      <c r="D230" s="35"/>
      <c r="E230" s="35"/>
      <c r="F230" s="35"/>
      <c r="H230" s="35"/>
      <c r="I230" s="52"/>
    </row>
    <row r="231" spans="1:9" s="36" customFormat="1" ht="13.5" x14ac:dyDescent="0.25">
      <c r="A231" s="705"/>
      <c r="C231" s="35"/>
      <c r="D231" s="35"/>
      <c r="E231" s="35"/>
      <c r="F231" s="35"/>
      <c r="H231" s="35"/>
      <c r="I231" s="52"/>
    </row>
    <row r="232" spans="1:9" s="36" customFormat="1" ht="13.5" x14ac:dyDescent="0.25">
      <c r="A232" s="705"/>
      <c r="C232" s="35"/>
      <c r="D232" s="35"/>
      <c r="E232" s="35"/>
      <c r="F232" s="35"/>
      <c r="H232" s="35"/>
      <c r="I232" s="52"/>
    </row>
    <row r="233" spans="1:9" s="36" customFormat="1" ht="13.5" x14ac:dyDescent="0.25">
      <c r="A233" s="705"/>
      <c r="C233" s="35"/>
      <c r="D233" s="35"/>
      <c r="E233" s="35"/>
      <c r="F233" s="35"/>
      <c r="H233" s="35"/>
      <c r="I233" s="52"/>
    </row>
    <row r="234" spans="1:9" s="36" customFormat="1" ht="13.5" x14ac:dyDescent="0.25">
      <c r="A234" s="705"/>
      <c r="C234" s="35"/>
      <c r="D234" s="35"/>
      <c r="E234" s="35"/>
      <c r="F234" s="35"/>
      <c r="H234" s="35"/>
      <c r="I234" s="52"/>
    </row>
    <row r="235" spans="1:9" s="36" customFormat="1" ht="13.5" x14ac:dyDescent="0.25">
      <c r="A235" s="705"/>
      <c r="C235" s="35"/>
      <c r="D235" s="35"/>
      <c r="E235" s="35"/>
      <c r="F235" s="35"/>
      <c r="H235" s="35"/>
      <c r="I235" s="52"/>
    </row>
    <row r="236" spans="1:9" s="36" customFormat="1" ht="13.5" x14ac:dyDescent="0.25">
      <c r="A236" s="705"/>
      <c r="C236" s="35"/>
      <c r="D236" s="35"/>
      <c r="E236" s="35"/>
      <c r="F236" s="35"/>
      <c r="H236" s="35"/>
      <c r="I236" s="52"/>
    </row>
    <row r="237" spans="1:9" s="36" customFormat="1" ht="13.5" x14ac:dyDescent="0.25">
      <c r="A237" s="705"/>
      <c r="C237" s="35"/>
      <c r="D237" s="35"/>
      <c r="E237" s="35"/>
      <c r="F237" s="35"/>
      <c r="H237" s="35"/>
      <c r="I237" s="52"/>
    </row>
  </sheetData>
  <autoFilter ref="A7:H196"/>
  <mergeCells count="4">
    <mergeCell ref="A1:B6"/>
    <mergeCell ref="C1:F4"/>
    <mergeCell ref="C5:F6"/>
    <mergeCell ref="G1:I6"/>
  </mergeCells>
  <dataValidations count="1">
    <dataValidation type="list" allowBlank="1" showInputMessage="1" showErrorMessage="1" sqref="G8:G20">
      <formula1>#REF!</formula1>
    </dataValidation>
  </dataValidation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ESCALA DE EVALUACION</vt:lpstr>
      <vt:lpstr>LEVANTAMIENTO DE INFO.</vt:lpstr>
      <vt:lpstr>AREAS INVOLUCRADAS</vt:lpstr>
      <vt:lpstr>ADMINISTRATIVAS</vt:lpstr>
      <vt:lpstr>TECNICAS</vt:lpstr>
      <vt:lpstr>PHVA</vt:lpstr>
      <vt:lpstr>MADUREZ</vt:lpstr>
      <vt:lpstr>CIBER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SGI</cp:lastModifiedBy>
  <dcterms:created xsi:type="dcterms:W3CDTF">2017-07-27T15:23:10Z</dcterms:created>
  <dcterms:modified xsi:type="dcterms:W3CDTF">2023-06-05T16:04:35Z</dcterms:modified>
</cp:coreProperties>
</file>